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roup Heuristic Evaluation" sheetId="1" r:id="rId4"/>
    <sheet state="visible" name="Summary of Evaluations" sheetId="2" r:id="rId5"/>
    <sheet state="visible" name="Evaluation Statistics" sheetId="3" r:id="rId6"/>
    <sheet state="visible" name="Summary Recommendations" sheetId="4" r:id="rId7"/>
  </sheets>
  <definedNames>
    <definedName hidden="1" localSheetId="0" name="_xlnm._FilterDatabase">'Group Heuristic Evaluation'!$A$10:$H$87</definedName>
    <definedName hidden="1" localSheetId="0" name="Z_08693183_4C81_430E_A3F8_AE8B811C37DA_.wvu.FilterData">'Group Heuristic Evaluation'!$A$10:$H$87</definedName>
    <definedName hidden="1" localSheetId="0" name="Z_A32C3DC5_24F1_43E4_93F1_1E795C29A78F_.wvu.FilterData">'Group Heuristic Evaluation'!$A$10:$H$87</definedName>
  </definedNames>
  <calcPr/>
  <customWorkbookViews>
    <customWorkbookView activeSheetId="0" maximized="1" windowHeight="0" windowWidth="0" guid="{08693183-4C81-430E-A3F8-AE8B811C37DA}" name="Group by Task "/>
    <customWorkbookView activeSheetId="0" maximized="1" windowHeight="0" windowWidth="0" guid="{A32C3DC5-24F1-43E4-93F1-1E795C29A78F}" name="Group by Task"/>
  </customWorkbookViews>
</workbook>
</file>

<file path=xl/sharedStrings.xml><?xml version="1.0" encoding="utf-8"?>
<sst xmlns="http://schemas.openxmlformats.org/spreadsheetml/2006/main" count="507" uniqueCount="296">
  <si>
    <t xml:space="preserve">Prototype Description: </t>
  </si>
  <si>
    <t>Unfold is a to-do-list app that unlocks stories as motivation for the user to complete tasks. This prototype is medium-fidelity.</t>
  </si>
  <si>
    <t>Simple Task</t>
  </si>
  <si>
    <t>Enter and complete one of your tasks</t>
  </si>
  <si>
    <t>Moderate Task</t>
  </si>
  <si>
    <t xml:space="preserve">Choose an in-game option to advance your story			</t>
  </si>
  <si>
    <t>Complex Task</t>
  </si>
  <si>
    <t>Personalize your story theme and character</t>
  </si>
  <si>
    <t>*attach images here if helpful</t>
  </si>
  <si>
    <t>Problem #</t>
  </si>
  <si>
    <t>Column 2</t>
  </si>
  <si>
    <t>Column 3</t>
  </si>
  <si>
    <t>Column 4</t>
  </si>
  <si>
    <t>Column 5</t>
  </si>
  <si>
    <t>Column 6</t>
  </si>
  <si>
    <t>Column 7</t>
  </si>
  <si>
    <t>Column 8</t>
  </si>
  <si>
    <t>H1: Visibility of System Status</t>
  </si>
  <si>
    <t>5. Extra Violations</t>
  </si>
  <si>
    <t>The statement "Milos story is paused" in the banner notification is confusing about the status of the app.  Image: https://drive.google.com/file/d/1NjhBd8NlAEAsUbGxbUcJJ4On6UXicJJN/view?usp=sharing</t>
  </si>
  <si>
    <t>This might imply that Milo's story runs in the background, or that there has been some permanent change to his story</t>
  </si>
  <si>
    <t>Refocus on the tasks, or "click to learn more about Milo's story!"</t>
  </si>
  <si>
    <t>B</t>
  </si>
  <si>
    <t>H11: Accessible Design</t>
  </si>
  <si>
    <t>4. All Tasks</t>
  </si>
  <si>
    <t>For all pages, title text is a cursive, shadowed retro font</t>
  </si>
  <si>
    <t>While the title font is aligned with the retro theme, it may be difficult for people with low-visual cues or people who can't read cursive to read. The text should be clearly legible</t>
  </si>
  <si>
    <t>Consider changing to a non-cursive font.</t>
  </si>
  <si>
    <t>A, B, C, D</t>
  </si>
  <si>
    <t>H3: User Control &amp; Freedom</t>
  </si>
  <si>
    <t>2. Moderate Task</t>
  </si>
  <si>
    <r>
      <rPr>
        <rFont val="Roboto"/>
        <color rgb="FF434343"/>
      </rPr>
      <t xml:space="preserve">There is a button for "ch1 recap" when choosing a chapter of the story to watch, but the "ch2 read now" button also takes you there. </t>
    </r>
    <r>
      <rPr>
        <rFont val="Roboto"/>
        <color rgb="FF1155CC"/>
        <u/>
      </rPr>
      <t>https://docs.google.com/document/d/1M7xXuNGD7oPc5vXYi1Y_5oluUmn1BJRaBtjDbU4Pxqg/edit?usp=sharing</t>
    </r>
  </si>
  <si>
    <t>This is a confusing mapping of button to screen, and potentially just a wiring mistake</t>
  </si>
  <si>
    <t>Make these buttons map different places</t>
  </si>
  <si>
    <t>B, C</t>
  </si>
  <si>
    <t>H2: Match b/w System &amp; World</t>
  </si>
  <si>
    <t xml:space="preserve">"We use AI to figure out ___" wording is unclear on the "determining Milos story" page </t>
  </si>
  <si>
    <t>This wording just feels convoluted and unclear about what specifically AI is being used to do. Could lead users to think AI is generating the story</t>
  </si>
  <si>
    <t xml:space="preserve">Consider tweaking to "AI is comparing your answers with our content to choose what is best for you"  </t>
  </si>
  <si>
    <t>H7: Flexibility &amp; Efficiency of Use</t>
  </si>
  <si>
    <r>
      <rPr>
        <rFont val="Roboto"/>
        <color rgb="FF434343"/>
      </rPr>
      <t xml:space="preserve">The concept of "friends" on the prototype does not seem to serve a clear purpose. Where are friends clued in with other friends?  </t>
    </r>
    <r>
      <rPr>
        <rFont val="Roboto"/>
        <color rgb="FF1155CC"/>
        <u/>
      </rPr>
      <t>https://drive.google.com/file/d/1BQmYVoqKNZq_KKWXEFnmWv2BMLBoiJEe/view?usp=sharing</t>
    </r>
  </si>
  <si>
    <t xml:space="preserve">I bring this up because it seems like it could be an element of the app that you've incorporated just because you feel you need to. </t>
  </si>
  <si>
    <t>Don't get rid of friends if it serves a clear purpose, but don't have a social network element unless you need it</t>
  </si>
  <si>
    <t>H8: Aesthetic &amp; Minimalist Design</t>
  </si>
  <si>
    <t>Too many exclamation points on some pages</t>
  </si>
  <si>
    <t>Particularly the "Milos story" page where a new expression is unlocked has an exclamation point after every piece of text. At a certain point, it detracts from the intensity of the text</t>
  </si>
  <si>
    <t xml:space="preserve">Be more sparing with exclamation points. use it to highlight the most important sentence </t>
  </si>
  <si>
    <t>3. Complex Task</t>
  </si>
  <si>
    <t>Can't see the locked items well— on first glance, because the background color of "read more to unlock" is so dark, I couldn't tell there were items behind it. This made me think the "read more to unlock" was just a button with inconsistent sizing. Also, if the "read more to unlock" text is stretched over multiple features, there could be issues with padding consistency.</t>
  </si>
  <si>
    <t xml:space="preserve">As a user, I can barely see the unlocked items, making me think the "read more to unlock" was a single button with inconsistent sizing. This also makes the "read more to unlock" button compressed, especially if the user already has several items unlocked (like body color). </t>
  </si>
  <si>
    <r>
      <rPr>
        <rFont val="Roboto"/>
        <color rgb="FF434343"/>
      </rPr>
      <t xml:space="preserve">Change reducing opactiy of dark background for "read more to unlock" or just adding a dark layer with a lock icon over </t>
    </r>
    <r>
      <rPr>
        <rFont val="Roboto"/>
        <i/>
        <color rgb="FF434343"/>
      </rPr>
      <t>each</t>
    </r>
    <r>
      <rPr>
        <rFont val="Roboto"/>
        <color rgb="FF434343"/>
      </rPr>
      <t xml:space="preserve"> individual locked item. </t>
    </r>
  </si>
  <si>
    <t>A</t>
  </si>
  <si>
    <t>H4: Consistency &amp; Standards</t>
  </si>
  <si>
    <r>
      <rPr>
        <rFont val="Roboto"/>
        <color rgb="FF434343"/>
      </rPr>
      <t xml:space="preserve">The distance btw the top "body" element and the customization title line is smaller than the distance each of the respective body, color, etc boxes. </t>
    </r>
    <r>
      <rPr>
        <rFont val="Roboto"/>
        <color rgb="FF1155CC"/>
        <u/>
      </rPr>
      <t>https://drive.google.com/file/d/1SLcqAb1beE5GpG21viwlQ_GL5ayWKq3J/view?usp=sharing</t>
    </r>
  </si>
  <si>
    <t>This brings some asymetry to the screen</t>
  </si>
  <si>
    <t>Try to maintain a consistent or intentional distance between elements.</t>
  </si>
  <si>
    <t>Between pages of the book, the location of the back button is not always in the same location on the screen</t>
  </si>
  <si>
    <t>This is just an aesthetic mess</t>
  </si>
  <si>
    <t>Ensure the location of identical buttons are all consistent</t>
  </si>
  <si>
    <t>A, B, D</t>
  </si>
  <si>
    <t>"body", "color" "expressions" font too small on the customize page Screenshot 2024-11-07 at 7.45.25 PM.png</t>
  </si>
  <si>
    <t xml:space="preserve">There is already a scrolling functionality enabled, so allow for bigger text for legibility. The text is so small it could cause accessibility issues. </t>
  </si>
  <si>
    <t xml:space="preserve">Expand this text slightly to make more legible </t>
  </si>
  <si>
    <t>A, B</t>
  </si>
  <si>
    <t>"What genres do you enjoy" page -- black, thin text does not have quite enough contrast against darker background</t>
  </si>
  <si>
    <t>This can make things hard to read, leading to accessibility issue.</t>
  </si>
  <si>
    <t xml:space="preserve">Thickening the text + lines a little might fix. </t>
  </si>
  <si>
    <t>1. Simple Task</t>
  </si>
  <si>
    <t>Current date could be displayed larger on "tasks" screen Screenshot 2024-11-07 at 7.36.48 PM.png</t>
  </si>
  <si>
    <t>We want people to be immediately able to understand and map tasks to their due date, having the current date at top of mind makes this more possible</t>
  </si>
  <si>
    <t>Make font a little bigger on the current date</t>
  </si>
  <si>
    <r>
      <rPr>
        <rFont val="Roboto"/>
        <color rgb="FF434343"/>
      </rPr>
      <t xml:space="preserve">Not immediately clear what the tasks with an orange date on them means  </t>
    </r>
    <r>
      <rPr>
        <rFont val="Roboto"/>
        <color rgb="FF1155CC"/>
        <u/>
      </rPr>
      <t>https://drive.google.com/file/d/1_oQtE77oWYIjCjkoNndsfu2Ijcr1Pwz0/view?usp=sharing</t>
    </r>
  </si>
  <si>
    <t xml:space="preserve">Are they overdue? Orange does not immediately map to urgency, especially because it is used all over the rest of the app </t>
  </si>
  <si>
    <t>Consider making this color red -- more directly maps to urgency, something wrong, overdue status</t>
  </si>
  <si>
    <t>B, D</t>
  </si>
  <si>
    <r>
      <rPr>
        <rFont val="Roboto"/>
        <color rgb="FF434343"/>
      </rPr>
      <t xml:space="preserve">The text for the process of adding a new task in is very small. </t>
    </r>
    <r>
      <rPr>
        <rFont val="Roboto"/>
        <color rgb="FF1155CC"/>
        <u/>
      </rPr>
      <t>https://drive.google.com/file/d/1jQ1zQc_jrF2A-E7fDUodtYbNdjZUsseJ/view?usp=sharing</t>
    </r>
  </si>
  <si>
    <t xml:space="preserve">It does not need to be this small because it is only using half of the page, and this could lead to accessibility issues. </t>
  </si>
  <si>
    <t xml:space="preserve">Could definitely afford to make this text bigger for legibility </t>
  </si>
  <si>
    <t>Text on the individual tasks--especially date is tiny. Screenshot 2024-11-07 at 7.36.48 PM.png</t>
  </si>
  <si>
    <t xml:space="preserve">Given that lists already operate with a scrolling functionality, that could be larger. </t>
  </si>
  <si>
    <t>Make this text larger</t>
  </si>
  <si>
    <t>On the milo's story map page-- "NEW"  is not the most attention-grabbing visual aspec</t>
  </si>
  <si>
    <t>It is not big enough, it also does not have a differentiating color, despite being how the user will identify what story they came to read</t>
  </si>
  <si>
    <t>Make it larger or identifiable in some other way</t>
  </si>
  <si>
    <t>B, D, C</t>
  </si>
  <si>
    <r>
      <rPr>
        <rFont val="Roboto"/>
        <color rgb="FF434343"/>
      </rPr>
      <t xml:space="preserve">"add friends" page loses its color scheme-- the rest uses that yellow but this page is orange and blue. just something to note </t>
    </r>
    <r>
      <rPr>
        <rFont val="Roboto"/>
        <color rgb="FF1155CC"/>
        <u/>
      </rPr>
      <t>https://drive.google.com/file/d/1BQmYVoqKNZq_KKWXEFnmWv2BMLBoiJEe/view?usp=sharing</t>
    </r>
  </si>
  <si>
    <t>The consistent yellow, orange color scheme is lost to a white blue black one</t>
  </si>
  <si>
    <t>Try to maintain consistent presence of all colors on each page</t>
  </si>
  <si>
    <r>
      <rPr>
        <rFont val="Roboto"/>
        <color rgb="FF434343"/>
      </rPr>
      <t xml:space="preserve">When you scroll all the way down on "contacts on unfold", the bottom hits the bottom of the screen. </t>
    </r>
    <r>
      <rPr>
        <rFont val="Roboto"/>
        <color rgb="FF1155CC"/>
        <u/>
      </rPr>
      <t>https://drive.google.com/file/d/1BQmYVoqKNZq_KKWXEFnmWv2BMLBoiJEe/view?usp=sharing</t>
    </r>
  </si>
  <si>
    <t>Every other scroll lands with some offset component from the edge of the screen.</t>
  </si>
  <si>
    <t xml:space="preserve">Maintain consistent spacing in terms of gaps between the edge of the screen and the end of content </t>
  </si>
  <si>
    <t xml:space="preserve">Chapter 4 is lacking an avatar on it on the milos story journey page </t>
  </si>
  <si>
    <t>Not consistent design choice of pairing every story with an avatar</t>
  </si>
  <si>
    <t xml:space="preserve">Maintain consistent avatar+ story combos </t>
  </si>
  <si>
    <r>
      <rPr>
        <rFont val="Roboto"/>
        <color rgb="FF434343"/>
      </rPr>
      <t xml:space="preserve">No easy way to reset customizations to default </t>
    </r>
    <r>
      <rPr>
        <rFont val="Roboto"/>
        <color rgb="FF1155CC"/>
        <u/>
      </rPr>
      <t>https://drive.google.com/file/d/1SLcqAb1beE5GpG21viwlQ_GL5ayWKq3J/view?usp=sharing</t>
    </r>
  </si>
  <si>
    <t xml:space="preserve">If people want to reset customizations, they need to remember what the default is. </t>
  </si>
  <si>
    <t xml:space="preserve">Should add a reset button to the original milo they chose. </t>
  </si>
  <si>
    <t>Hand pointing left icon is a little decorative/complicated as a back button icon</t>
  </si>
  <si>
    <t>While this icon is evocative of the retro theme, it looks a little complicated, especially when scaled down. The user may not be able to find the back button quickly or will have to take a while to get used to it</t>
  </si>
  <si>
    <t>Consider changing to a left-pointing arrow icon as the back button</t>
  </si>
  <si>
    <t>A, C</t>
  </si>
  <si>
    <t>Spacing between text does not adhere to spacing hierarchy principles and image is wrapped in text.</t>
  </si>
  <si>
    <t>According to spacing hierarchy principles, elements that are closer together should have closer relationships. However, the paragraph spacing is much larger than the heading to paragraph spacing, indicating inadherence to spacing hierarchy/proximity principles. The image is also wrapped, making it hard to read the paragraph quickly</t>
  </si>
  <si>
    <t>Increase gap between "Ch1. Recap" and first paragraph. Decrease paragraph spacing between the two paragraphs. Instead of wrapping the image of Milo, place the image on top of or below the body text.</t>
  </si>
  <si>
    <t>"Find friends" title is not centered and is different from the button from the previous page "Add friends"</t>
  </si>
  <si>
    <t>The title is stylistically and content-wise inconsistent</t>
  </si>
  <si>
    <t>Center heading and match it with the button from the previous page (both should be either "Add friends" or "Find friends"</t>
  </si>
  <si>
    <t>Text (heading vs body) is not aligned.</t>
  </si>
  <si>
    <t>Title and body paragraphs have different text alignment (start at different points), making the page unaesthetic.</t>
  </si>
  <si>
    <t>Align the title, subheading, and body paragraph text to a single vertical line.</t>
  </si>
  <si>
    <t>"Locked" button is in bright orange color, indicating clickable on first glance</t>
  </si>
  <si>
    <t>"Locked" or disabled items are usually grey or opaque to indicate that theyr'e unclickable</t>
  </si>
  <si>
    <t>Consider changing "locked" button to lighter or more muted/opaque color to indicate disabled status</t>
  </si>
  <si>
    <t>A, D, C</t>
  </si>
  <si>
    <t>Flag showing "complete" is redundant and doesn't look visually aesthetic</t>
  </si>
  <si>
    <t>Flag is redundant because there's already "complete" text and loading bar shows loading is complete. Also, flag does not match UI components and aesthetic of the app</t>
  </si>
  <si>
    <t>Consider removing the flag (loading bar already shows complete)</t>
  </si>
  <si>
    <t>H9: Help Users with Errors</t>
  </si>
  <si>
    <t>When user clicks on a locked story, nothing happens.</t>
  </si>
  <si>
    <t>User may become frustrated if they can't unlock a story and don't understand how to.</t>
  </si>
  <si>
    <t>Consider adding an error message such as "Oops this chapter is locked. Complete a task to unlock it"</t>
  </si>
  <si>
    <t>A, D</t>
  </si>
  <si>
    <r>
      <rPr>
        <rFont val="Roboto"/>
        <color rgb="FF434343"/>
      </rPr>
      <t xml:space="preserve">Displays a vague </t>
    </r>
    <r>
      <rPr>
        <rFont val="Roboto"/>
        <i/>
        <color rgb="FF434343"/>
      </rPr>
      <t xml:space="preserve">Insert Text </t>
    </r>
    <r>
      <rPr>
        <rFont val="Roboto"/>
        <color rgb="FF434343"/>
      </rPr>
      <t>for the quiz on favorite movies</t>
    </r>
  </si>
  <si>
    <t>Without guidance of what text format it should be in, each list separate by commas or is it an explanation why you like the movie, users may be unsure on what to do and 2) it could take the AI more time to decipher phrases</t>
  </si>
  <si>
    <t>Specify the format of the text, enter movies like: Harry Potter, X, Y to allow for efficiency and ease customization from the user end</t>
  </si>
  <si>
    <t>D</t>
  </si>
  <si>
    <t>H10: Help &amp; Documentation</t>
  </si>
  <si>
    <t>Creating a task, you MUST input a duration (repeat)</t>
  </si>
  <si>
    <t>Users may need extra documentation to know that they need to add a duration, how much text they should input, repetition, etc.</t>
  </si>
  <si>
    <t>Add extra documentation in how to select &amp; the criteria for a task</t>
  </si>
  <si>
    <t>Users cannot see tasks that have completed, it just disappears</t>
  </si>
  <si>
    <t>This differs from how marking a task completed in a calendar works today, and may not be intuitive</t>
  </si>
  <si>
    <t>Adding a section for completed tasks for easability &amp; intution</t>
  </si>
  <si>
    <t>The text alignment under the character Milo.</t>
  </si>
  <si>
    <t>The text alignment under the character Milo should have a little bit more white space. I think that there can always be more white space so that it's not distracting/visually cluttering for the user.</t>
  </si>
  <si>
    <t xml:space="preserve">Add larger margins to the chapter 1 recap so that it gives the symbol more white space. </t>
  </si>
  <si>
    <t>C</t>
  </si>
  <si>
    <t>No keyboard pop-up in the "Tell us More!" section</t>
  </si>
  <si>
    <t>I think it would be good to add a keyboard half-sheet to indicate to users that they can type, though I understand that this might be limited due to Figma</t>
  </si>
  <si>
    <t>Adding a keyboard half-sheet during the onboarding process when indicating story preferences</t>
  </si>
  <si>
    <t>Gray bar located under the month when scheduling</t>
  </si>
  <si>
    <t>Clearing away the bar under the month is a better visual display!</t>
  </si>
  <si>
    <t xml:space="preserve">Get rid of the bar underneath the month. </t>
  </si>
  <si>
    <r>
      <rPr>
        <rFont val="Roboto"/>
        <color rgb="FF434343"/>
      </rPr>
      <t xml:space="preserve">Font too small on "Body", "Color", etc labels on customize character page </t>
    </r>
    <r>
      <rPr>
        <rFont val="Roboto"/>
        <color rgb="FF1155CC"/>
        <u/>
      </rPr>
      <t>https://drive.google.com/file/d/1DSeR1b1NmV269Wyqymn7jM47BplW8DQu/view?usp=sharing</t>
    </r>
    <r>
      <rPr>
        <rFont val="Roboto"/>
        <color rgb="FF434343"/>
      </rPr>
      <t xml:space="preserve"> </t>
    </r>
  </si>
  <si>
    <t xml:space="preserve">Consider larger text for label and icon of this section </t>
  </si>
  <si>
    <t>Drop down line in adding a task confusing-- if its a button its too thin to easily click   https://drive.google.com/file/d/1jQ1zQc_jrF2A-E7fDUodtYbNdjZUsseJ/view?usp=sharing</t>
  </si>
  <si>
    <t xml:space="preserve">The line at the top of the add task lends itself to a swipe down functionality visually, but it is treated as a button now, which is difficult to pinpoint because it is very thin. </t>
  </si>
  <si>
    <t xml:space="preserve">Ensure this is thicker and easier to press if it is a button. </t>
  </si>
  <si>
    <t>H6: Recognition not Recall</t>
  </si>
  <si>
    <r>
      <rPr>
        <rFont val="Roboto"/>
        <color rgb="FF434343"/>
      </rPr>
      <t xml:space="preserve">Today page has tasks from nov 1 and nov 2 even though today is nov 5th </t>
    </r>
    <r>
      <rPr>
        <rFont val="Roboto"/>
        <color rgb="FF1155CC"/>
        <u/>
      </rPr>
      <t>https://drive.google.com/file/d/1_oQtE77oWYIjCjkoNndsfu2Ijcr1Pwz0/view?usp=sharing</t>
    </r>
  </si>
  <si>
    <t xml:space="preserve">Generally, the system for placing items in "today" seems unclear to users. </t>
  </si>
  <si>
    <t xml:space="preserve">Consider changing "Today" to "current" or "past due"? </t>
  </si>
  <si>
    <t xml:space="preserve">Some buttons turn from white to yellow when clicked, but the "add friends" related buttons turn from light blue to yellow.  </t>
  </si>
  <si>
    <t xml:space="preserve">The introduction of a light blue to yellow as an indication of clicking is inconsistent with other button. clicking coloring </t>
  </si>
  <si>
    <t xml:space="preserve">Standardize color indicator of a button being clickable/clicked. </t>
  </si>
  <si>
    <t>A, B, D, C</t>
  </si>
  <si>
    <r>
      <rPr>
        <rFont val="Roboto"/>
        <color rgb="FF434343"/>
      </rPr>
      <t xml:space="preserve">"Lists" confusing description of this element. </t>
    </r>
    <r>
      <rPr>
        <rFont val="Roboto"/>
        <color rgb="FF1155CC"/>
        <u/>
      </rPr>
      <t>https://drive.google.com/file/d/1jQ1zQc_jrF2A-E7fDUodtYbNdjZUsseJ/view?usp=sharing</t>
    </r>
  </si>
  <si>
    <t>In reality, the "lists" are tasks organized by subject. Everything on the screen is a list, so list does not convey the intended meaning correctly</t>
  </si>
  <si>
    <t xml:space="preserve">Consider renaming this as "subjects. </t>
  </si>
  <si>
    <t>A, B, C</t>
  </si>
  <si>
    <r>
      <rPr>
        <rFont val="Roboto"/>
        <color rgb="FF434343"/>
      </rPr>
      <t xml:space="preserve">When a new chapter is unlocked, "Next chapter" is bigger than "Read now".  </t>
    </r>
    <r>
      <rPr>
        <rFont val="Roboto"/>
        <color rgb="FF1155CC"/>
        <u/>
      </rPr>
      <t>https://drive.google.com/file/d/1kmxrIEYgOnjsGMoQVCHc10vkQQxHAuuy/view?usp=sharing</t>
    </r>
  </si>
  <si>
    <t xml:space="preserve">This makes the first read not the action of the button itself. </t>
  </si>
  <si>
    <t xml:space="preserve">Make the "read now" text on top and bigger and then "next chapter" text below and smaller. </t>
  </si>
  <si>
    <t>"Milo's story" is not centered and chapter number missing.</t>
  </si>
  <si>
    <t>Other story pages show "Milo's story" centered on the page and the chapter number below. However, this page does not have these— it's inconsistent</t>
  </si>
  <si>
    <t>Center "Milo's story" and add chapter number</t>
  </si>
  <si>
    <t>Limited user ability to edit tasks after they are committedScreenshot 2024-11-07 at 7.36.48 PM.png</t>
  </si>
  <si>
    <t xml:space="preserve">It seems like users need to delete tasks and then add them back to be able to change their tasks </t>
  </si>
  <si>
    <t>Add a process that gives users the power to edit your tasks directly from that screen</t>
  </si>
  <si>
    <r>
      <rPr>
        <rFont val="Roboto"/>
        <color rgb="FF434343"/>
      </rPr>
      <t xml:space="preserve">When adding a task half of screen is up, it is unclear how a user might discard a task they are in the process of writing </t>
    </r>
    <r>
      <rPr>
        <rFont val="Roboto"/>
        <color rgb="FF1155CC"/>
        <u/>
      </rPr>
      <t>https://drive.google.com/file/d/1jQ1zQc_jrF2A-E7fDUodtYbNdjZUsseJ/view?usp=sharing</t>
    </r>
  </si>
  <si>
    <t>The bar button at the top does not immediately jump out as a button, and its unclear wether that is saving or deleting it.</t>
  </si>
  <si>
    <t>Consider adding a X button at the top left</t>
  </si>
  <si>
    <t>B, C, D</t>
  </si>
  <si>
    <t>H5: Error Prevention</t>
  </si>
  <si>
    <t>Circles for checking off task are pretty close together and smallhttps://drive.google.com/file/d/1_oQtE77oWYIjCjkoNndsfu2Ijcr1Pwz0/view?usp=sharing</t>
  </si>
  <si>
    <t xml:space="preserve">I can totally see someone checking the wrong one off with their finger- by accident </t>
  </si>
  <si>
    <t>Could make these circles spaced apart more</t>
  </si>
  <si>
    <r>
      <rPr>
        <rFont val="Roboto"/>
        <color rgb="FF434343"/>
      </rPr>
      <t xml:space="preserve">In the customize character, newly unlocked customizations are not indicated as special </t>
    </r>
    <r>
      <rPr>
        <rFont val="Roboto"/>
        <color rgb="FF1155CC"/>
        <u/>
      </rPr>
      <t>https://drive.google.com/file/d/1SLcqAb1beE5GpG21viwlQ_GL5ayWKq3J/view?usp=sharing</t>
    </r>
    <r>
      <rPr>
        <rFont val="Roboto"/>
        <color rgb="FF434343"/>
      </rPr>
      <t xml:space="preserve"> </t>
    </r>
  </si>
  <si>
    <t>Ppl are most excited about newly unlocked tools -- in the example, they come to the page because they unlocked something new. Then, having to remember which is new rather than recognize it.</t>
  </si>
  <si>
    <t xml:space="preserve">should add somethng to make it more clear when something is newly unlocked </t>
  </si>
  <si>
    <t>Under "Lists" each section has a title (task category) in bold and a subheading (# of tasks). However, under the "Today" section, the title and subheading are missing.</t>
  </si>
  <si>
    <t>Since the other task sections have a title (task category) and subheading (number of tasks), it's inconsistent that the "Today" section doesn't have these text features. While this isn't a fatal inconsistentcy, it can make the user visually confused from missing information (especially number of tasks)</t>
  </si>
  <si>
    <t xml:space="preserve">Even if the tasks under "Today" aren't all under the same category, keep the consistent title as something like "All", "Today's tasks" or "Due Today" and the subheading as the number of tasks (in this case, "3 Tasks). </t>
  </si>
  <si>
    <t>Most of the icons, alone, in the navigation bar aren't indicative of what it leads to. The task and story icon also look very similar (both some sort of pages/book)</t>
  </si>
  <si>
    <t>The task and story icon look very similar (both are some sort of pages/book etc), making it difficult for the user to distinguish, and recall the correct page. The star icon also seems like "favorites" instead of avatar customization. As a user, I would expect the profile icon to mean customization. While this is a difference a user can quickly learn over time, it may be frustrating for new users to remember which icon leads to which page.</t>
  </si>
  <si>
    <t>Label the icons in small text below. For example, "Tasks" under task icon and "Story" under story icon</t>
  </si>
  <si>
    <t>Task text is not displayed when selecting time</t>
  </si>
  <si>
    <t>Since the task is not displayed in the calendar view, this force users to re-think their task and align it with their schedule to set a deadline</t>
  </si>
  <si>
    <t>Consider showing all task detiails in a single page: title, deadline date etc.</t>
  </si>
  <si>
    <t>"Clear" button is at bottom of the add task sheet</t>
  </si>
  <si>
    <t>Since clear is located at the bottom of the page and the text is orange in color (high contrast), the user may accidentally associate this with "Done" or "Add to tasks." If they tap "clear", there's no way to undo their actions and they have to repeat all steps again.</t>
  </si>
  <si>
    <t>Consider placing "clear" in top left to minimize the chances of the user accidentally tapping it. Alternatively, include a pop-up that asks users to confirm they want to clear/delete.</t>
  </si>
  <si>
    <t>A, C, D</t>
  </si>
  <si>
    <t>Undo button for checking a task appears at the bottom left corner of the screen— it's not discoverable.</t>
  </si>
  <si>
    <t xml:space="preserve">When the user checks off an item, the item on the list immediately disappears (without even filling the checklist icon). To undo, the user has to find the undo button at the bottom left corner of the screen. However, this is a huge visual jump from the top of the screen (checking off item) to the bottom of the screen (undo). The physical distance also disconnects the "undo" action having anything to do with the checking off task action. </t>
  </si>
  <si>
    <t>Consider filling in the checklist icon (circle) to mark task as complete or striking through the task name. The user can tap on the checklist icon again to undo (unfill circle or remove strike on text). Alternatively, put the undo button somewhere closer to the task that was crossed off (e.g. next to it, at the top of the section etc)</t>
  </si>
  <si>
    <t>"Read now" button's text is small and pointing hand icon (indicating next) looks a little decorative/complicated, especially when scaled down</t>
  </si>
  <si>
    <t>The "read now" button is hard to notice and confusing because 1) the text is small and placed next to more text ("Next Chapter") and 2) the pointing hand icon is a rather complicated graphic (difficult to see that it's pointing to next, especially when shown in a small scale). Therefore, this is not adhering to minimalistic design principles</t>
  </si>
  <si>
    <t>Consider only using one of the two texts "Next Chapter" or "Read Now" and change hand pointing icon to a simple right-pointing arrow</t>
  </si>
  <si>
    <t>No alternative options for text input</t>
  </si>
  <si>
    <t xml:space="preserve">Text input doesn't consider alternative options for low-visual or auditory users. </t>
  </si>
  <si>
    <t>Consider adding at least alternative like speech (similar to Siri) text input.</t>
  </si>
  <si>
    <t>"Edit profile" is hard to read, inconsistent with "add friends" text style, and placed far away from the "add friends" button</t>
  </si>
  <si>
    <t xml:space="preserve">"Edit profile" text is grey against a yellow background, making it hard for the user to read. It's also inconsistent with the "add friends" button which has black bolded text. "Edit profile" and "Add friends" button are also positioned far apart when the two buttons are similar to each other stylistically and call to action-wise. </t>
  </si>
  <si>
    <t xml:space="preserve">Change "Edit Profile" to black and bolded font, and place above or next to "add friends." </t>
  </si>
  <si>
    <t>Confused about where to search given two options "Find from contacts" and "Search by name." What if I wanted to search for a name within contacts?</t>
  </si>
  <si>
    <t xml:space="preserve">Based on other digital platforms, users likely expect to search by something specific such as username </t>
  </si>
  <si>
    <t>Consider renaming "search by name" to "search by username" or "search by ID" to clearly indicate searching beyond contacts (publicly)</t>
  </si>
  <si>
    <t xml:space="preserve">Enable Notifications only shows text "off" </t>
  </si>
  <si>
    <t>User could be confused about whether status is off or tap to make status off</t>
  </si>
  <si>
    <t>Consider changing the button to a toggle or checkbox that clearly shows the status (off/on) of enable notifications</t>
  </si>
  <si>
    <t>No tips/guide on how to start using the app</t>
  </si>
  <si>
    <t>Since the story-based task system is a rather unique/novel idea, users may be confused about how to start and use features.</t>
  </si>
  <si>
    <t>Include a simple tips/guide section in the onboarding stage or include some sort of "help" or FAQ page</t>
  </si>
  <si>
    <t>The ... buttons on the character profile screen in both BODY and COLORS have no functionality and just take up space</t>
  </si>
  <si>
    <t>Typically they can be used to expand a list / or not, but here the three dots can cause confusion for users who may expect that it does something or have some false expectation of finding extra gadgets that they unlock</t>
  </si>
  <si>
    <t xml:space="preserve"> Remove the ... from both sections</t>
  </si>
  <si>
    <t>Orange on orange selection when clicking next on the page</t>
  </si>
  <si>
    <t>A whole page of orange make it hard to see what actions are proper and can add additional confusion; having aesthetic balance is important to know what steps are encouraged</t>
  </si>
  <si>
    <t>Change the color when the button is pressed to be not Orange</t>
  </si>
  <si>
    <t>There is a new phone icon character in the screen which is not introduced at all</t>
  </si>
  <si>
    <t>The introduction of new information without context can be misleading and confusing when users just customized and follow the journey of the icon Milo</t>
  </si>
  <si>
    <t>Switch the icon with the icon character that is used throughout the story journey</t>
  </si>
  <si>
    <t>The story map should have different color text for paths that aren't unlocked to create consistency</t>
  </si>
  <si>
    <t>Users may be unaware of the difference of what they've unlocked, in general, locked paths are gray'd out until unlocked</t>
  </si>
  <si>
    <t>Gray-out the path for unlocked routes and create contrast with those that have been unlocked</t>
  </si>
  <si>
    <t>D, C</t>
  </si>
  <si>
    <t>No meaning in what the current status of Chapter 2  completed</t>
  </si>
  <si>
    <t>Users may be unsure of their current status, especially if they just completed the task bar and finished Chapter 2, they may not understand how to navigate. Its crucial that users understand what the next step is</t>
  </si>
  <si>
    <t>Add a new progress bar before chapter 3 as an action item</t>
  </si>
  <si>
    <t>The new expression unlocked doesn't appear in the profile section, it appears as a color not an expression</t>
  </si>
  <si>
    <t>This could create a false expectation for users that they unlocked a new gadget / expression, but this isn't actually true when they click their profile. Misleading</t>
  </si>
  <si>
    <t xml:space="preserve">Add a new expression gadget upon completion; not that it is an expression rather than a color </t>
  </si>
  <si>
    <t>Under customize character,  the Milo character button name (I remember) is changeable, however the button lacks this functionality. When you click on it, it does nothing</t>
  </si>
  <si>
    <t>This may be misleading to users who want to modify their character name and could possibly leads to errors when the users can't figure out how to change the name of the character. Users may think this button is interactive, if it is indeed not</t>
  </si>
  <si>
    <t>make the Milo name button clickable and maybe add small sub-text below to remind the users that names are changeable. If not interactive or changeable, make it smaller and less changeable</t>
  </si>
  <si>
    <t>Date font and emblem in Red when adding a new task</t>
  </si>
  <si>
    <t>Your "Date" and "Add to List" emblem + text should be the same color because they have the same action hierachy</t>
  </si>
  <si>
    <t xml:space="preserve">Change "Date" text and emblem to match gray </t>
  </si>
  <si>
    <t>Confusing star icon on the bottom bar Screenshot 2024-11-07 at 7.05.53 PM.png</t>
  </si>
  <si>
    <t xml:space="preserve">Star does not immediately map to "customize character". </t>
  </si>
  <si>
    <t>Consider replacing with a hat or a face emoji, or even a mini version of the character to convey dressing up/appearance choices more clearly</t>
  </si>
  <si>
    <t>Indicator of a friend successfully being added is confusing https://drive.google.com/file/d/1BQmYVoqKNZq_KKWXEFnmWv2BMLBoiJEe/view?usp=sharing</t>
  </si>
  <si>
    <t>A plus button turns from blue (not often seen color) to yellow (in many other places in the game indicates a button that should be pressed again)</t>
  </si>
  <si>
    <t>Consider changing the icon from + to a check mark or a "requested"/ "invited" message rather than relying only on color to indicate someone has been added</t>
  </si>
  <si>
    <r>
      <rPr>
        <rFont val="Roboto"/>
        <color rgb="FF434343"/>
      </rPr>
      <t xml:space="preserve">Back button exists on screen before, but disappears on the genre choice screen.  </t>
    </r>
    <r>
      <rPr>
        <rFont val="Roboto"/>
        <color rgb="FF1155CC"/>
        <u/>
      </rPr>
      <t>https://drive.google.com/file/d/1dBTtfvwRfWeHQGPFRYi1wBEblntNNdTS/view?usp=sharing</t>
    </r>
  </si>
  <si>
    <t>User can get stuck in this page-- what if they want to edit their answers? If they enter wrong, there is no immediate ability to fixing preferences</t>
  </si>
  <si>
    <t>Keep back button on this page</t>
  </si>
  <si>
    <t>No back button on determing milos story page https://drive.google.com/file/d/1V22hypfdAfnVRj7Fv6uqf98hehSOlPuy/view?usp=sharing</t>
  </si>
  <si>
    <t>Three-dots icon is missing for "Today" tasks section.</t>
  </si>
  <si>
    <t>Whereas the other task sections show the three-dots icon so users can manage/edit tasks, the three-dots icon is missing for "Today" tasks section. This means that users have no way to edit/delete tasks in this section. This is a severe issue since users can't undo or manage their tasks, especially tasks that are due today!</t>
  </si>
  <si>
    <t>Add three-dots icon in top right corner under "Today" as shown in other task category sections</t>
  </si>
  <si>
    <t>The task sections use a three-dots icon (on the top right corner). This icon, similar to a hamburger menu, nests (hides) user options such as edit, delete etc.</t>
  </si>
  <si>
    <t>Three-dots icon for each task section forces user to remember what were the options shown when the icon is clicked on. Since this is nested (hidden), users may have trouble remembering and directly looking for options like "edit," "manage", "copy," "delete" etc (or whatever options were intended)</t>
  </si>
  <si>
    <t>If a small number of options, consider showing all options such as "edit" or "delete" up front on the right top corner of the section.</t>
  </si>
  <si>
    <r>
      <rPr>
        <rFont val="Roboto"/>
        <color rgb="FF434343"/>
      </rPr>
      <t xml:space="preserve">In creating a task, the meaning of the orange + button changes halfway through the process, which could trip up users. </t>
    </r>
    <r>
      <rPr>
        <rFont val="Roboto"/>
        <color rgb="FF1155CC"/>
        <u/>
      </rPr>
      <t>https://drive.google.com/file/d/1jQ1zQc_jrF2A-E7fDUodtYbNdjZUsseJ/view?usp=sharing</t>
    </r>
  </si>
  <si>
    <t xml:space="preserve">The plus button when you first click from tasks means "add another task". when you are in there, that same button implies "commit this task". since there is also an option to swipe out, it might get interpreed as "add an additional one" and people might swipe out instead to finalize it because that feesl like a new option. </t>
  </si>
  <si>
    <t xml:space="preserve">Consider changing the button from + to a check mark or a "finalize" text box when the user has entered text. </t>
  </si>
  <si>
    <t xml:space="preserve">When a user creates a task, there are two buttons "add to list" and "+." </t>
  </si>
  <si>
    <r>
      <rPr>
        <rFont val="Roboto"/>
        <color rgb="FF434343"/>
      </rPr>
      <t xml:space="preserve">The user won't know which button to tap to add the task: "add to list" or "+"? , making this button inconsistent. Even if the "+" button was the correct button to add as a task, this should be different from the homescreen "+" button for </t>
    </r>
    <r>
      <rPr>
        <rFont val="Roboto"/>
        <i/>
        <color rgb="FF434343"/>
      </rPr>
      <t xml:space="preserve">create </t>
    </r>
    <r>
      <rPr>
        <rFont val="Roboto"/>
        <color rgb="FF434343"/>
      </rPr>
      <t>a task.</t>
    </r>
  </si>
  <si>
    <t>If "add to list" is intended to mean something else (e.g. backlog task), rename the button. Consider also changing the "+" button to "done" or "add to tasks".</t>
  </si>
  <si>
    <t>No indication that user can edit personal settings.</t>
  </si>
  <si>
    <t>As a user, I wouldn't know how to edit my personal settings. The personal settings only show informational text without any indication of editing/removing it.</t>
  </si>
  <si>
    <t>Add edit icon either at top right corner of "Personal settings" or next to each text input field.</t>
  </si>
  <si>
    <t>The new expression unlocked statement has no functionality and when you click on it does nothing</t>
  </si>
  <si>
    <t>Users may be have false expectations, as the prominent new expression feature seems important,  but here it is not interactive at all</t>
  </si>
  <si>
    <t>Make it clickable / take it another page (it's an achievement right?</t>
  </si>
  <si>
    <t>6. Settings Flow</t>
  </si>
  <si>
    <t>Story Preferences hidden in profile.</t>
  </si>
  <si>
    <t xml:space="preserve">Although it does make sense to have a section on story preferences under the profile section, I think that beacuse it is a personalized quiz that someone can take, it makes more sense to have it in the main profile page rather that under "Edit Profile". </t>
  </si>
  <si>
    <t xml:space="preserve">Move the "Story Preferences" to the main "Profile" page. </t>
  </si>
  <si>
    <t>Having an audio / play aloud option for the stories.</t>
  </si>
  <si>
    <t xml:space="preserve">I think that there should be an audio button under the story so that it is more accessible to users who want to listen rather than read. </t>
  </si>
  <si>
    <t xml:space="preserve">For more accessible design, include an audioplayback section for the story description </t>
  </si>
  <si>
    <t>No list of existing, confirmed friends</t>
  </si>
  <si>
    <t>Only a count of # of friends on the profile page, and a search for new friends; not a list of friends locatable anywhere</t>
  </si>
  <si>
    <t xml:space="preserve">Consider adding a friends list below or above the search bar, or behind another button </t>
  </si>
  <si>
    <t>Heuristic</t>
  </si>
  <si>
    <t># Viol. (sev 0)</t>
  </si>
  <si>
    <t># Viol. (sev 1)</t>
  </si>
  <si>
    <t># Viol. (sev 2)</t>
  </si>
  <si>
    <t># Viol. (sev 3)</t>
  </si>
  <si>
    <t># Viol. (sev 4)</t>
  </si>
  <si>
    <t># Viol. (total)</t>
  </si>
  <si>
    <t>H12. ​​Value Alignment &amp; Inclusion</t>
  </si>
  <si>
    <t>Total Violations</t>
  </si>
  <si>
    <t>* for this to calculate properly, delete any unused rows from your 'Group Heuristic Evaluation' chart!</t>
  </si>
  <si>
    <t>Severity</t>
  </si>
  <si>
    <t xml:space="preserve">Evaluator A </t>
  </si>
  <si>
    <t>Evaluator B</t>
  </si>
  <si>
    <t>Evaluator C</t>
  </si>
  <si>
    <t xml:space="preserve">Evaluator D </t>
  </si>
  <si>
    <t>Total (sevs. 3 &amp; 4)</t>
  </si>
  <si>
    <t>Total (all sevs)</t>
  </si>
  <si>
    <r>
      <rPr>
        <rFont val="Arial"/>
        <b/>
        <color theme="1"/>
      </rPr>
      <t xml:space="preserve">Summary Recommendations </t>
    </r>
    <r>
      <rPr>
        <rFont val="Arial"/>
        <b val="0"/>
        <i/>
        <color theme="1"/>
      </rPr>
      <t>[merge the general recommendations you made here]</t>
    </r>
  </si>
  <si>
    <t xml:space="preserve">This app's design is well done, showcasing strong use of Figma components to maintain stylistic consistency. However, a few adjustments could significantly enhance its clarity, consistency, and accessibility.
Consistency and Accessibility: The most glaring issues with this prototype involve inconsistent formatting, button icons, and font legibility—each of which can disrupt the user experience. Icons, for example, should map clearly to their intended functions; inconsistent button icons can confuse users, so it’s essential to keep button locations, shapes, and icons uniform throughout the app. Likewise, font legibility is crucial. There are areas where larger font sizes could improve readability, especially for accessibility. 
Social Features: The social networking aspect (adding friends) could also be better integrated. Currently, it doesn’t fully align with the rest of the app’s purpose. Be sure to build in this feature if you plan to incorporate it as a core part of the app.
Design Principles: Small design adjustments can improve user experience. For example, ensure that button labels match their destination pages (e.g., "Add friends" leading to a page that also says "Add friends," not "Find friends") and avoid redundant buttons that perform similar actions. Consistency in text alignment, size, and color will also make the user interface more aesthetic and intuitive. Additionally, decide on a single button style—text, icon, or both—and apply it consistently across similar functions to reduce cognitive load on the user. When adding friends, for instance, you could display a "+" symbol that changes to a checkmark to signal success.
System Status and Accessibility: Minimize nested or hidden buttons, providing visible options where possible. Instead of a "..." icon, use more explicit labels like "edit" or "delete" to help users quickly find options without recalling them. Consider accessibility options, like adding alternative text inputs for users with low visual or auditory capabilities, or even a speech-to-text feature for increased accessibility. Additionally, a walkthrough regarding the usage / functionality of the app could be beneficial for users.
Visual Design: The retro theme and customization are charming but should be used with caution. Fonts with cursive or shadow effects can be hard for users to read, particularly for those with visual impairments. Ensure text size and spacing are consistent with design principles (e.g., spacing hierarchy, iOS mobile text size guidelines) for a clean, aesthetic, and minimal look. Ensure that emblems for the navigation button are used with intention and that users can match their world and system assumptions together. </t>
  </si>
</sst>
</file>

<file path=xl/styles.xml><?xml version="1.0" encoding="utf-8"?>
<styleSheet xmlns="http://schemas.openxmlformats.org/spreadsheetml/2006/main" xmlns:x14ac="http://schemas.microsoft.com/office/spreadsheetml/2009/9/ac" xmlns:mc="http://schemas.openxmlformats.org/markup-compatibility/2006">
  <fonts count="23">
    <font>
      <sz val="10.0"/>
      <color rgb="FF000000"/>
      <name val="Arial"/>
      <scheme val="minor"/>
    </font>
    <font>
      <b/>
      <color theme="1"/>
      <name val="Arial"/>
      <scheme val="minor"/>
    </font>
    <font>
      <i/>
      <color theme="1"/>
      <name val="Arial"/>
    </font>
    <font>
      <color theme="1"/>
      <name val="Arial"/>
      <scheme val="minor"/>
    </font>
    <font>
      <i/>
      <color theme="1"/>
      <name val="Arial"/>
      <scheme val="minor"/>
    </font>
    <font>
      <color rgb="FF434343"/>
      <name val="Roboto"/>
    </font>
    <font>
      <color rgb="FF473821"/>
      <name val="Roboto"/>
    </font>
    <font>
      <u/>
      <color rgb="FF434343"/>
      <name val="Roboto"/>
    </font>
    <font>
      <u/>
      <color rgb="FF434343"/>
      <name val="Roboto"/>
    </font>
    <font>
      <u/>
      <color rgb="FF434343"/>
      <name val="Roboto"/>
    </font>
    <font>
      <color theme="1"/>
      <name val="Arial"/>
    </font>
    <font>
      <color rgb="FF753800"/>
      <name val="Roboto"/>
    </font>
    <font>
      <u/>
      <color rgb="FF434343"/>
      <name val="Roboto"/>
    </font>
    <font>
      <color rgb="FFB10202"/>
      <name val="Roboto"/>
    </font>
    <font>
      <u/>
      <color rgb="FF434343"/>
      <name val="Roboto"/>
    </font>
    <font>
      <u/>
      <color rgb="FF434343"/>
      <name val="Roboto"/>
    </font>
    <font>
      <color rgb="FFFFCFC9"/>
      <name val="Roboto"/>
    </font>
    <font>
      <b/>
      <sz val="9.0"/>
      <color rgb="FF000000"/>
      <name val="&quot;Source Sans Pro&quot;"/>
    </font>
    <font>
      <color theme="1"/>
      <name val="Google Sans Mono"/>
    </font>
    <font>
      <sz val="9.0"/>
      <color rgb="FF000000"/>
      <name val="Google Sans Mono"/>
    </font>
    <font>
      <sz val="9.0"/>
      <color rgb="FF000000"/>
      <name val="&quot;Google Sans Mono&quot;"/>
    </font>
    <font>
      <b/>
      <color theme="1"/>
      <name val="Arial"/>
    </font>
    <font/>
  </fonts>
  <fills count="6">
    <fill>
      <patternFill patternType="none"/>
    </fill>
    <fill>
      <patternFill patternType="lightGray"/>
    </fill>
    <fill>
      <patternFill patternType="solid">
        <fgColor rgb="FFF3F3F3"/>
        <bgColor rgb="FFF3F3F3"/>
      </patternFill>
    </fill>
    <fill>
      <patternFill patternType="solid">
        <fgColor rgb="FFFFFFFF"/>
        <bgColor rgb="FFFFFFFF"/>
      </patternFill>
    </fill>
    <fill>
      <patternFill patternType="solid">
        <fgColor rgb="FFF6F8F9"/>
        <bgColor rgb="FFF6F8F9"/>
      </patternFill>
    </fill>
    <fill>
      <patternFill patternType="solid">
        <fgColor rgb="FFEFEFEF"/>
        <bgColor rgb="FFEFEFEF"/>
      </patternFill>
    </fill>
  </fills>
  <borders count="22">
    <border/>
    <border>
      <left style="thin">
        <color rgb="FF442F65"/>
      </left>
      <right style="thin">
        <color rgb="FF5B3F86"/>
      </right>
      <top style="thin">
        <color rgb="FF442F65"/>
      </top>
      <bottom style="thin">
        <color rgb="FF442F65"/>
      </bottom>
    </border>
    <border>
      <left style="thin">
        <color rgb="FF5B3F86"/>
      </left>
      <right style="thin">
        <color rgb="FF5B3F86"/>
      </right>
      <top style="thin">
        <color rgb="FF442F65"/>
      </top>
      <bottom style="thin">
        <color rgb="FF442F65"/>
      </bottom>
    </border>
    <border>
      <left style="thin">
        <color rgb="FF5B3F86"/>
      </left>
      <right style="thin">
        <color rgb="FF442F65"/>
      </right>
      <top style="thin">
        <color rgb="FF442F65"/>
      </top>
      <bottom style="thin">
        <color rgb="FF442F65"/>
      </bottom>
    </border>
    <border>
      <left style="thin">
        <color rgb="FF442F65"/>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442F65"/>
      </right>
      <top style="thin">
        <color rgb="FFFFFFFF"/>
      </top>
      <bottom style="thin">
        <color rgb="FFFFFFFF"/>
      </bottom>
    </border>
    <border>
      <left style="thin">
        <color rgb="FF442F65"/>
      </left>
      <right style="thin">
        <color rgb="FFF6F8F9"/>
      </right>
      <top style="thin">
        <color rgb="FFF6F8F9"/>
      </top>
      <bottom style="thin">
        <color rgb="FFF6F8F9"/>
      </bottom>
    </border>
    <border>
      <left style="thin">
        <color rgb="FFF6F8F9"/>
      </left>
      <right style="thin">
        <color rgb="FFF6F8F9"/>
      </right>
      <top style="thin">
        <color rgb="FFF6F8F9"/>
      </top>
      <bottom style="thin">
        <color rgb="FFF6F8F9"/>
      </bottom>
    </border>
    <border>
      <left style="thin">
        <color rgb="FF000000"/>
      </left>
      <right style="thin">
        <color rgb="FF442F65"/>
      </right>
      <top style="thin">
        <color rgb="FFF6F8F9"/>
      </top>
      <bottom style="thin">
        <color rgb="FFF6F8F9"/>
      </bottom>
    </border>
    <border>
      <left style="thin">
        <color rgb="FF000000"/>
      </left>
      <right style="thin">
        <color rgb="FF442F65"/>
      </right>
      <top style="thin">
        <color rgb="FFFFFFFF"/>
      </top>
      <bottom style="thin">
        <color rgb="FFFFFFFF"/>
      </bottom>
    </border>
    <border>
      <left style="thin">
        <color rgb="FFFFFFFF"/>
      </left>
      <right style="thin">
        <color rgb="FFF6F8F9"/>
      </right>
      <top style="thin">
        <color rgb="FFFFFFFF"/>
      </top>
      <bottom style="thin">
        <color rgb="FFFFFFFF"/>
      </bottom>
    </border>
    <border>
      <left style="thin">
        <color rgb="FFF6F8F9"/>
      </left>
      <right style="thin">
        <color rgb="FFFFFFFF"/>
      </right>
      <top style="thin">
        <color rgb="FFF6F8F9"/>
      </top>
      <bottom style="thin">
        <color rgb="FFF6F8F9"/>
      </bottom>
    </border>
    <border>
      <left style="thin">
        <color rgb="FFF6F8F9"/>
      </left>
      <right style="thin">
        <color rgb="FF442F65"/>
      </right>
      <top style="thin">
        <color rgb="FFF6F8F9"/>
      </top>
      <bottom style="thin">
        <color rgb="FFF6F8F9"/>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133">
    <xf borderId="0" fillId="0" fontId="0" numFmtId="0" xfId="0" applyAlignment="1" applyFont="1">
      <alignment readingOrder="0" shrinkToFit="0" vertical="bottom" wrapText="0"/>
    </xf>
    <xf borderId="0" fillId="0" fontId="1" numFmtId="0" xfId="0" applyAlignment="1" applyFont="1">
      <alignment horizontal="left" readingOrder="0" shrinkToFit="0" wrapText="1"/>
    </xf>
    <xf borderId="0" fillId="0" fontId="2" numFmtId="0" xfId="0" applyAlignment="1" applyFont="1">
      <alignment shrinkToFit="0" vertical="bottom" wrapText="1"/>
    </xf>
    <xf borderId="0" fillId="0" fontId="3" numFmtId="0" xfId="0" applyAlignment="1" applyFont="1">
      <alignment horizontal="left" readingOrder="0" shrinkToFit="0" wrapText="1"/>
    </xf>
    <xf borderId="0" fillId="0" fontId="4" numFmtId="0" xfId="0" applyAlignment="1" applyFont="1">
      <alignment horizontal="left" readingOrder="0" shrinkToFit="0" wrapText="1"/>
    </xf>
    <xf borderId="0" fillId="2" fontId="1" numFmtId="0" xfId="0" applyAlignment="1" applyFill="1" applyFont="1">
      <alignment horizontal="left" readingOrder="0" shrinkToFit="0" wrapText="1"/>
    </xf>
    <xf borderId="0" fillId="0" fontId="1" numFmtId="0" xfId="0" applyAlignment="1" applyFont="1">
      <alignment horizontal="left" readingOrder="0" shrinkToFit="0" wrapText="1"/>
    </xf>
    <xf borderId="1" fillId="0" fontId="3" numFmtId="0" xfId="0" applyAlignment="1" applyBorder="1" applyFont="1">
      <alignment horizontal="left" readingOrder="0" shrinkToFit="0" vertical="center" wrapText="1"/>
    </xf>
    <xf borderId="2" fillId="0" fontId="3" numFmtId="0" xfId="0" applyAlignment="1" applyBorder="1" applyFont="1">
      <alignment horizontal="left" readingOrder="0" shrinkToFit="0" vertical="center" wrapText="1"/>
    </xf>
    <xf borderId="3" fillId="0" fontId="3" numFmtId="0" xfId="0" applyAlignment="1" applyBorder="1" applyFont="1">
      <alignment horizontal="left" readingOrder="0" shrinkToFit="0" vertical="center" wrapText="1"/>
    </xf>
    <xf borderId="4" fillId="3" fontId="5" numFmtId="0" xfId="0" applyAlignment="1" applyBorder="1" applyFill="1" applyFont="1">
      <alignment horizontal="right" shrinkToFit="0" vertical="center" wrapText="0"/>
    </xf>
    <xf borderId="5" fillId="3" fontId="5" numFmtId="0" xfId="0" applyAlignment="1" applyBorder="1" applyFont="1">
      <alignment shrinkToFit="0" vertical="center" wrapText="0"/>
    </xf>
    <xf borderId="5" fillId="3" fontId="6" numFmtId="0" xfId="0" applyAlignment="1" applyBorder="1" applyFont="1">
      <alignment horizontal="right" shrinkToFit="0" vertical="center" wrapText="0"/>
    </xf>
    <xf borderId="5" fillId="3" fontId="5" numFmtId="49" xfId="0" applyAlignment="1" applyBorder="1" applyFont="1" applyNumberFormat="1">
      <alignment readingOrder="0" shrinkToFit="0" vertical="center" wrapText="1"/>
    </xf>
    <xf borderId="5" fillId="3" fontId="5" numFmtId="0" xfId="0" applyAlignment="1" applyBorder="1" applyFont="1">
      <alignment shrinkToFit="0" vertical="center" wrapText="1"/>
    </xf>
    <xf borderId="6" fillId="3" fontId="5" numFmtId="0" xfId="0" applyAlignment="1" applyBorder="1" applyFont="1">
      <alignment shrinkToFit="0" vertical="center" wrapText="1"/>
    </xf>
    <xf borderId="6" fillId="0" fontId="3" numFmtId="0" xfId="0" applyAlignment="1" applyBorder="1" applyFont="1">
      <alignment readingOrder="0" shrinkToFit="0" vertical="center" wrapText="0"/>
    </xf>
    <xf borderId="7" fillId="4" fontId="5" numFmtId="0" xfId="0" applyAlignment="1" applyBorder="1" applyFill="1" applyFont="1">
      <alignment horizontal="right" shrinkToFit="0" vertical="center" wrapText="0"/>
    </xf>
    <xf borderId="8" fillId="4" fontId="5" numFmtId="0" xfId="0" applyAlignment="1" applyBorder="1" applyFont="1">
      <alignment shrinkToFit="0" vertical="center" wrapText="0"/>
    </xf>
    <xf borderId="8" fillId="4" fontId="6" numFmtId="0" xfId="0" applyAlignment="1" applyBorder="1" applyFont="1">
      <alignment horizontal="right" shrinkToFit="0" vertical="center" wrapText="0"/>
    </xf>
    <xf borderId="8" fillId="4" fontId="5" numFmtId="49" xfId="0" applyAlignment="1" applyBorder="1" applyFont="1" applyNumberFormat="1">
      <alignment readingOrder="0" shrinkToFit="0" vertical="center" wrapText="1"/>
    </xf>
    <xf borderId="8" fillId="4" fontId="5" numFmtId="0" xfId="0" applyAlignment="1" applyBorder="1" applyFont="1">
      <alignment shrinkToFit="0" vertical="center" wrapText="1"/>
    </xf>
    <xf borderId="9" fillId="0" fontId="3" numFmtId="0" xfId="0" applyAlignment="1" applyBorder="1" applyFont="1">
      <alignment readingOrder="0" shrinkToFit="0" vertical="center" wrapText="0"/>
    </xf>
    <xf borderId="5" fillId="3" fontId="7" numFmtId="49" xfId="0" applyAlignment="1" applyBorder="1" applyFont="1" applyNumberFormat="1">
      <alignment shrinkToFit="0" vertical="center" wrapText="1"/>
    </xf>
    <xf borderId="10" fillId="0" fontId="3" numFmtId="0" xfId="0" applyAlignment="1" applyBorder="1" applyFont="1">
      <alignment readingOrder="0" shrinkToFit="0" vertical="center" wrapText="0"/>
    </xf>
    <xf borderId="7" fillId="3" fontId="5" numFmtId="0" xfId="0" applyAlignment="1" applyBorder="1" applyFont="1">
      <alignment horizontal="right" shrinkToFit="0" vertical="center" wrapText="0"/>
    </xf>
    <xf borderId="8" fillId="3" fontId="5" numFmtId="0" xfId="0" applyAlignment="1" applyBorder="1" applyFont="1">
      <alignment shrinkToFit="0" vertical="center" wrapText="0"/>
    </xf>
    <xf borderId="8" fillId="3" fontId="6" numFmtId="0" xfId="0" applyAlignment="1" applyBorder="1" applyFont="1">
      <alignment horizontal="right" shrinkToFit="0" vertical="center" wrapText="0"/>
    </xf>
    <xf borderId="8" fillId="3" fontId="5" numFmtId="49" xfId="0" applyAlignment="1" applyBorder="1" applyFont="1" applyNumberFormat="1">
      <alignment shrinkToFit="0" vertical="center" wrapText="1"/>
    </xf>
    <xf borderId="8" fillId="3" fontId="5" numFmtId="0" xfId="0" applyAlignment="1" applyBorder="1" applyFont="1">
      <alignment shrinkToFit="0" vertical="center" wrapText="1"/>
    </xf>
    <xf borderId="5" fillId="3" fontId="6" numFmtId="0" xfId="0" applyAlignment="1" applyBorder="1" applyFont="1">
      <alignment horizontal="right" shrinkToFit="0" vertical="center" wrapText="0"/>
    </xf>
    <xf borderId="8" fillId="4" fontId="5" numFmtId="49" xfId="0" applyAlignment="1" applyBorder="1" applyFont="1" applyNumberFormat="1">
      <alignment shrinkToFit="0" vertical="center" wrapText="1"/>
    </xf>
    <xf borderId="4" fillId="4" fontId="5" numFmtId="0" xfId="0" applyAlignment="1" applyBorder="1" applyFont="1">
      <alignment horizontal="right" shrinkToFit="0" vertical="center" wrapText="0"/>
    </xf>
    <xf borderId="5" fillId="4" fontId="5" numFmtId="0" xfId="0" applyAlignment="1" applyBorder="1" applyFont="1">
      <alignment shrinkToFit="0" vertical="center" wrapText="0"/>
    </xf>
    <xf borderId="5" fillId="4" fontId="6" numFmtId="0" xfId="0" applyAlignment="1" applyBorder="1" applyFont="1">
      <alignment horizontal="right" shrinkToFit="0" vertical="center" wrapText="0"/>
    </xf>
    <xf borderId="5" fillId="4" fontId="5" numFmtId="49" xfId="0" applyAlignment="1" applyBorder="1" applyFont="1" applyNumberFormat="1">
      <alignment shrinkToFit="0" vertical="center" wrapText="1"/>
    </xf>
    <xf borderId="5" fillId="4" fontId="5" numFmtId="0" xfId="0" applyAlignment="1" applyBorder="1" applyFont="1">
      <alignment shrinkToFit="0" vertical="center" wrapText="1"/>
    </xf>
    <xf borderId="8" fillId="3" fontId="8" numFmtId="49" xfId="0" applyAlignment="1" applyBorder="1" applyFont="1" applyNumberFormat="1">
      <alignment shrinkToFit="0" vertical="center" wrapText="1"/>
    </xf>
    <xf borderId="8" fillId="3" fontId="5" numFmtId="0" xfId="0" applyAlignment="1" applyBorder="1" applyFont="1">
      <alignment readingOrder="0" shrinkToFit="0" vertical="center" wrapText="1"/>
    </xf>
    <xf borderId="5" fillId="4" fontId="5" numFmtId="0" xfId="0" applyAlignment="1" applyBorder="1" applyFont="1">
      <alignment readingOrder="0" shrinkToFit="0" vertical="center" wrapText="1"/>
    </xf>
    <xf borderId="5" fillId="3" fontId="5" numFmtId="0" xfId="0" applyAlignment="1" applyBorder="1" applyFont="1">
      <alignment readingOrder="0" shrinkToFit="0" vertical="center" wrapText="0"/>
    </xf>
    <xf borderId="11" fillId="4" fontId="5" numFmtId="0" xfId="0" applyAlignment="1" applyBorder="1" applyFont="1">
      <alignment shrinkToFit="0" vertical="center" wrapText="1"/>
    </xf>
    <xf borderId="12" fillId="3" fontId="5" numFmtId="0" xfId="0" applyAlignment="1" applyBorder="1" applyFont="1">
      <alignment shrinkToFit="0" vertical="center" wrapText="1"/>
    </xf>
    <xf borderId="8" fillId="4" fontId="9" numFmtId="49" xfId="0" applyAlignment="1" applyBorder="1" applyFont="1" applyNumberFormat="1">
      <alignment shrinkToFit="0" vertical="center" wrapText="1"/>
    </xf>
    <xf borderId="5" fillId="3" fontId="5" numFmtId="49" xfId="0" applyAlignment="1" applyBorder="1" applyFont="1" applyNumberFormat="1">
      <alignment shrinkToFit="0" vertical="center" wrapText="1"/>
    </xf>
    <xf borderId="11" fillId="3" fontId="5" numFmtId="0" xfId="0" applyAlignment="1" applyBorder="1" applyFont="1">
      <alignment shrinkToFit="0" vertical="center" wrapText="1"/>
    </xf>
    <xf borderId="9" fillId="0" fontId="3" numFmtId="0" xfId="0" applyAlignment="1" applyBorder="1" applyFont="1">
      <alignment readingOrder="0" shrinkToFit="0" vertical="center" wrapText="0"/>
    </xf>
    <xf borderId="12" fillId="4" fontId="5" numFmtId="0" xfId="0" applyAlignment="1" applyBorder="1" applyFont="1">
      <alignment shrinkToFit="0" vertical="center" wrapText="1"/>
    </xf>
    <xf borderId="7" fillId="4" fontId="5" numFmtId="0" xfId="0" applyAlignment="1" applyBorder="1" applyFont="1">
      <alignment horizontal="right" shrinkToFit="0" vertical="top" wrapText="1"/>
    </xf>
    <xf borderId="8" fillId="4" fontId="5" numFmtId="0" xfId="0" applyAlignment="1" applyBorder="1" applyFont="1">
      <alignment shrinkToFit="0" vertical="top" wrapText="1"/>
    </xf>
    <xf borderId="8" fillId="4" fontId="6" numFmtId="0" xfId="0" applyAlignment="1" applyBorder="1" applyFont="1">
      <alignment horizontal="right" shrinkToFit="0" vertical="top" wrapText="1"/>
    </xf>
    <xf borderId="8" fillId="4" fontId="5" numFmtId="49" xfId="0" applyAlignment="1" applyBorder="1" applyFont="1" applyNumberFormat="1">
      <alignment shrinkToFit="0" vertical="top" wrapText="1"/>
    </xf>
    <xf borderId="8" fillId="4" fontId="5" numFmtId="0" xfId="0" applyAlignment="1" applyBorder="1" applyFont="1">
      <alignment shrinkToFit="0" vertical="top" wrapText="1"/>
    </xf>
    <xf borderId="4" fillId="4" fontId="5" numFmtId="0" xfId="0" applyAlignment="1" applyBorder="1" applyFont="1">
      <alignment horizontal="right" shrinkToFit="0" vertical="top" wrapText="1"/>
    </xf>
    <xf borderId="5" fillId="4" fontId="5" numFmtId="0" xfId="0" applyAlignment="1" applyBorder="1" applyFont="1">
      <alignment shrinkToFit="0" vertical="top" wrapText="1"/>
    </xf>
    <xf borderId="5" fillId="4" fontId="6" numFmtId="0" xfId="0" applyAlignment="1" applyBorder="1" applyFont="1">
      <alignment horizontal="right" shrinkToFit="0" vertical="top" wrapText="1"/>
    </xf>
    <xf borderId="5" fillId="4" fontId="5" numFmtId="49" xfId="0" applyAlignment="1" applyBorder="1" applyFont="1" applyNumberFormat="1">
      <alignment shrinkToFit="0" vertical="top" wrapText="1"/>
    </xf>
    <xf borderId="5" fillId="4" fontId="5" numFmtId="0" xfId="0" applyAlignment="1" applyBorder="1" applyFont="1">
      <alignment shrinkToFit="0" vertical="top" wrapText="1"/>
    </xf>
    <xf borderId="8" fillId="4" fontId="5" numFmtId="49" xfId="0" applyAlignment="1" applyBorder="1" applyFont="1" applyNumberFormat="1">
      <alignment readingOrder="0" shrinkToFit="0" vertical="top" wrapText="1"/>
    </xf>
    <xf borderId="10" fillId="4" fontId="10" numFmtId="0" xfId="0" applyAlignment="1" applyBorder="1" applyFont="1">
      <alignment readingOrder="0" shrinkToFit="0" vertical="center" wrapText="0"/>
    </xf>
    <xf borderId="9" fillId="4" fontId="10" numFmtId="0" xfId="0" applyAlignment="1" applyBorder="1" applyFont="1">
      <alignment readingOrder="0" shrinkToFit="0" vertical="center" wrapText="0"/>
    </xf>
    <xf borderId="5" fillId="3" fontId="5" numFmtId="0" xfId="0" applyAlignment="1" applyBorder="1" applyFont="1">
      <alignment shrinkToFit="0" vertical="center" wrapText="0"/>
    </xf>
    <xf borderId="8" fillId="3" fontId="11" numFmtId="0" xfId="0" applyAlignment="1" applyBorder="1" applyFont="1">
      <alignment horizontal="right" shrinkToFit="0" vertical="center" wrapText="0"/>
    </xf>
    <xf borderId="8" fillId="3" fontId="12" numFmtId="49" xfId="0" applyAlignment="1" applyBorder="1" applyFont="1" applyNumberFormat="1">
      <alignment readingOrder="0" shrinkToFit="0" vertical="center" wrapText="1"/>
    </xf>
    <xf borderId="5" fillId="4" fontId="11" numFmtId="0" xfId="0" applyAlignment="1" applyBorder="1" applyFont="1">
      <alignment horizontal="right" shrinkToFit="0" vertical="center" wrapText="0"/>
    </xf>
    <xf borderId="5" fillId="4" fontId="5" numFmtId="49" xfId="0" applyAlignment="1" applyBorder="1" applyFont="1" applyNumberFormat="1">
      <alignment readingOrder="0" shrinkToFit="0" vertical="center" wrapText="1"/>
    </xf>
    <xf borderId="8" fillId="4" fontId="11" numFmtId="0" xfId="0" applyAlignment="1" applyBorder="1" applyFont="1">
      <alignment horizontal="right" shrinkToFit="0" vertical="center" wrapText="0"/>
    </xf>
    <xf borderId="5" fillId="3" fontId="11" numFmtId="0" xfId="0" applyAlignment="1" applyBorder="1" applyFont="1">
      <alignment horizontal="right" shrinkToFit="0" vertical="center" wrapText="0"/>
    </xf>
    <xf borderId="10" fillId="0" fontId="3" numFmtId="0" xfId="0" applyAlignment="1" applyBorder="1" applyFont="1">
      <alignment shrinkToFit="0" vertical="center" wrapText="0"/>
    </xf>
    <xf borderId="5" fillId="4" fontId="5" numFmtId="0" xfId="0" applyAlignment="1" applyBorder="1" applyFont="1">
      <alignment readingOrder="0" shrinkToFit="0" vertical="center" wrapText="0"/>
    </xf>
    <xf borderId="8" fillId="3" fontId="11" numFmtId="0" xfId="0" applyAlignment="1" applyBorder="1" applyFont="1">
      <alignment horizontal="right" shrinkToFit="0" vertical="center" wrapText="0"/>
    </xf>
    <xf borderId="11" fillId="4" fontId="5" numFmtId="0" xfId="0" applyAlignment="1" applyBorder="1" applyFont="1">
      <alignment readingOrder="0" shrinkToFit="0" vertical="center" wrapText="1"/>
    </xf>
    <xf borderId="7" fillId="3" fontId="5" numFmtId="0" xfId="0" applyAlignment="1" applyBorder="1" applyFont="1">
      <alignment horizontal="right" shrinkToFit="0" vertical="top" wrapText="1"/>
    </xf>
    <xf borderId="8" fillId="3" fontId="5" numFmtId="0" xfId="0" applyAlignment="1" applyBorder="1" applyFont="1">
      <alignment shrinkToFit="0" vertical="top" wrapText="1"/>
    </xf>
    <xf borderId="8" fillId="3" fontId="11" numFmtId="0" xfId="0" applyAlignment="1" applyBorder="1" applyFont="1">
      <alignment horizontal="right" shrinkToFit="0" vertical="top" wrapText="1"/>
    </xf>
    <xf borderId="8" fillId="3" fontId="5" numFmtId="49" xfId="0" applyAlignment="1" applyBorder="1" applyFont="1" applyNumberFormat="1">
      <alignment shrinkToFit="0" vertical="top" wrapText="1"/>
    </xf>
    <xf borderId="8" fillId="3" fontId="5" numFmtId="0" xfId="0" applyAlignment="1" applyBorder="1" applyFont="1">
      <alignment shrinkToFit="0" vertical="top" wrapText="1"/>
    </xf>
    <xf borderId="12" fillId="3" fontId="5" numFmtId="0" xfId="0" applyAlignment="1" applyBorder="1" applyFont="1">
      <alignment shrinkToFit="0" vertical="top" wrapText="1"/>
    </xf>
    <xf borderId="4" fillId="3" fontId="5" numFmtId="0" xfId="0" applyAlignment="1" applyBorder="1" applyFont="1">
      <alignment horizontal="right" shrinkToFit="0" vertical="top" wrapText="1"/>
    </xf>
    <xf borderId="5" fillId="3" fontId="5" numFmtId="0" xfId="0" applyAlignment="1" applyBorder="1" applyFont="1">
      <alignment shrinkToFit="0" vertical="top" wrapText="1"/>
    </xf>
    <xf borderId="5" fillId="3" fontId="11" numFmtId="0" xfId="0" applyAlignment="1" applyBorder="1" applyFont="1">
      <alignment horizontal="right" shrinkToFit="0" vertical="top" wrapText="1"/>
    </xf>
    <xf borderId="5" fillId="3" fontId="5" numFmtId="49" xfId="0" applyAlignment="1" applyBorder="1" applyFont="1" applyNumberFormat="1">
      <alignment shrinkToFit="0" vertical="top" wrapText="1"/>
    </xf>
    <xf borderId="5" fillId="3" fontId="5" numFmtId="0" xfId="0" applyAlignment="1" applyBorder="1" applyFont="1">
      <alignment shrinkToFit="0" vertical="top" wrapText="1"/>
    </xf>
    <xf borderId="11" fillId="3" fontId="5" numFmtId="0" xfId="0" applyAlignment="1" applyBorder="1" applyFont="1">
      <alignment shrinkToFit="0" vertical="top" wrapText="1"/>
    </xf>
    <xf borderId="8" fillId="4" fontId="11" numFmtId="0" xfId="0" applyAlignment="1" applyBorder="1" applyFont="1">
      <alignment horizontal="right" shrinkToFit="0" vertical="top" wrapText="1"/>
    </xf>
    <xf borderId="13" fillId="3" fontId="5" numFmtId="0" xfId="0" applyAlignment="1" applyBorder="1" applyFont="1">
      <alignment shrinkToFit="0" vertical="top" wrapText="1"/>
    </xf>
    <xf borderId="5" fillId="4" fontId="11" numFmtId="0" xfId="0" applyAlignment="1" applyBorder="1" applyFont="1">
      <alignment horizontal="right" shrinkToFit="0" vertical="top" wrapText="1"/>
    </xf>
    <xf borderId="6" fillId="4" fontId="5" numFmtId="0" xfId="0" applyAlignment="1" applyBorder="1" applyFont="1">
      <alignment shrinkToFit="0" vertical="top" wrapText="1"/>
    </xf>
    <xf borderId="13" fillId="0" fontId="3" numFmtId="0" xfId="0" applyAlignment="1" applyBorder="1" applyFont="1">
      <alignment readingOrder="0" shrinkToFit="0" vertical="center" wrapText="0"/>
    </xf>
    <xf borderId="5" fillId="3" fontId="5" numFmtId="0" xfId="0" applyAlignment="1" applyBorder="1" applyFont="1">
      <alignment readingOrder="0" shrinkToFit="0" vertical="top" wrapText="1"/>
    </xf>
    <xf borderId="6" fillId="3" fontId="5" numFmtId="0" xfId="0" applyAlignment="1" applyBorder="1" applyFont="1">
      <alignment shrinkToFit="0" vertical="top" wrapText="1"/>
    </xf>
    <xf borderId="13" fillId="3" fontId="10" numFmtId="0" xfId="0" applyAlignment="1" applyBorder="1" applyFont="1">
      <alignment readingOrder="0" shrinkToFit="0" vertical="center" wrapText="0"/>
    </xf>
    <xf borderId="8" fillId="4" fontId="13" numFmtId="0" xfId="0" applyAlignment="1" applyBorder="1" applyFont="1">
      <alignment horizontal="right" shrinkToFit="0" vertical="center" wrapText="0"/>
    </xf>
    <xf borderId="13" fillId="4" fontId="5" numFmtId="0" xfId="0" applyAlignment="1" applyBorder="1" applyFont="1">
      <alignment shrinkToFit="0" vertical="center" wrapText="1"/>
    </xf>
    <xf borderId="8" fillId="4" fontId="13" numFmtId="0" xfId="0" applyAlignment="1" applyBorder="1" applyFont="1">
      <alignment horizontal="right" shrinkToFit="0" vertical="center" wrapText="0"/>
    </xf>
    <xf borderId="8" fillId="4" fontId="14" numFmtId="49" xfId="0" applyAlignment="1" applyBorder="1" applyFont="1" applyNumberFormat="1">
      <alignment readingOrder="0" shrinkToFit="0" vertical="center" wrapText="1"/>
    </xf>
    <xf borderId="8" fillId="3" fontId="13" numFmtId="0" xfId="0" applyAlignment="1" applyBorder="1" applyFont="1">
      <alignment horizontal="right" shrinkToFit="0" vertical="center" wrapText="0"/>
    </xf>
    <xf borderId="8" fillId="3" fontId="5" numFmtId="49" xfId="0" applyAlignment="1" applyBorder="1" applyFont="1" applyNumberFormat="1">
      <alignment readingOrder="0" shrinkToFit="0" vertical="center" wrapText="1"/>
    </xf>
    <xf borderId="13" fillId="3" fontId="5" numFmtId="0" xfId="0" applyAlignment="1" applyBorder="1" applyFont="1">
      <alignment shrinkToFit="0" vertical="center" wrapText="1"/>
    </xf>
    <xf borderId="5" fillId="4" fontId="13" numFmtId="0" xfId="0" applyAlignment="1" applyBorder="1" applyFont="1">
      <alignment horizontal="right" shrinkToFit="0" vertical="center" wrapText="0"/>
    </xf>
    <xf borderId="5" fillId="4" fontId="15" numFmtId="49" xfId="0" applyAlignment="1" applyBorder="1" applyFont="1" applyNumberFormat="1">
      <alignment shrinkToFit="0" vertical="center" wrapText="1"/>
    </xf>
    <xf borderId="6" fillId="4" fontId="5" numFmtId="0" xfId="0" applyAlignment="1" applyBorder="1" applyFont="1">
      <alignment shrinkToFit="0" vertical="center" wrapText="1"/>
    </xf>
    <xf borderId="5" fillId="3" fontId="11" numFmtId="0" xfId="0" applyAlignment="1" applyBorder="1" applyFont="1">
      <alignment horizontal="right" readingOrder="0" shrinkToFit="0" vertical="center" wrapText="0"/>
    </xf>
    <xf borderId="5" fillId="3" fontId="13" numFmtId="0" xfId="0" applyAlignment="1" applyBorder="1" applyFont="1">
      <alignment horizontal="right" shrinkToFit="0" vertical="center" wrapText="0"/>
    </xf>
    <xf borderId="6" fillId="0" fontId="3" numFmtId="0" xfId="0" applyAlignment="1" applyBorder="1" applyFont="1">
      <alignment shrinkToFit="0" vertical="center" wrapText="0"/>
    </xf>
    <xf borderId="8" fillId="4" fontId="13" numFmtId="0" xfId="0" applyAlignment="1" applyBorder="1" applyFont="1">
      <alignment horizontal="right" shrinkToFit="0" vertical="top" wrapText="1"/>
    </xf>
    <xf borderId="13" fillId="4" fontId="10" numFmtId="0" xfId="0" applyAlignment="1" applyBorder="1" applyFont="1">
      <alignment readingOrder="0" shrinkToFit="0" vertical="center" wrapText="0"/>
    </xf>
    <xf borderId="5" fillId="3" fontId="16" numFmtId="0" xfId="0" applyAlignment="1" applyBorder="1" applyFont="1">
      <alignment horizontal="right" shrinkToFit="0" vertical="center" wrapText="0"/>
    </xf>
    <xf borderId="14" fillId="2" fontId="1" numFmtId="0" xfId="0" applyAlignment="1" applyBorder="1" applyFont="1">
      <alignment readingOrder="0"/>
    </xf>
    <xf borderId="15" fillId="2" fontId="17" numFmtId="0" xfId="0" applyAlignment="1" applyBorder="1" applyFont="1">
      <alignment horizontal="left" readingOrder="0" shrinkToFit="0" wrapText="1"/>
    </xf>
    <xf borderId="16" fillId="2" fontId="17" numFmtId="0" xfId="0" applyAlignment="1" applyBorder="1" applyFont="1">
      <alignment horizontal="left" readingOrder="0" shrinkToFit="0" wrapText="1"/>
    </xf>
    <xf borderId="0" fillId="0" fontId="1" numFmtId="0" xfId="0" applyAlignment="1" applyFont="1">
      <alignment readingOrder="0"/>
    </xf>
    <xf borderId="17" fillId="0" fontId="0" numFmtId="0" xfId="0" applyAlignment="1" applyBorder="1" applyFont="1">
      <alignment readingOrder="0"/>
    </xf>
    <xf borderId="0" fillId="0" fontId="18" numFmtId="0" xfId="0" applyFont="1"/>
    <xf borderId="0" fillId="3" fontId="19" numFmtId="0" xfId="0" applyFont="1"/>
    <xf borderId="18" fillId="0" fontId="18" numFmtId="0" xfId="0" applyBorder="1" applyFont="1"/>
    <xf borderId="17" fillId="0" fontId="0" numFmtId="0" xfId="0" applyAlignment="1" applyBorder="1" applyFont="1">
      <alignment horizontal="left" readingOrder="0" shrinkToFit="0" wrapText="1"/>
    </xf>
    <xf borderId="18" fillId="3" fontId="19" numFmtId="0" xfId="0" applyBorder="1" applyFont="1"/>
    <xf borderId="0" fillId="3" fontId="20" numFmtId="0" xfId="0" applyFont="1"/>
    <xf borderId="19" fillId="0" fontId="1" numFmtId="0" xfId="0" applyAlignment="1" applyBorder="1" applyFont="1">
      <alignment readingOrder="0"/>
    </xf>
    <xf borderId="20" fillId="0" fontId="18" numFmtId="0" xfId="0" applyBorder="1" applyFont="1"/>
    <xf borderId="21" fillId="0" fontId="18" numFmtId="0" xfId="0" applyBorder="1" applyFont="1"/>
    <xf borderId="0" fillId="0" fontId="21" numFmtId="0" xfId="0" applyAlignment="1" applyFont="1">
      <alignment vertical="bottom"/>
    </xf>
    <xf borderId="0" fillId="0" fontId="21" numFmtId="0" xfId="0" applyAlignment="1" applyFont="1">
      <alignment readingOrder="0" vertical="bottom"/>
    </xf>
    <xf borderId="0" fillId="0" fontId="4" numFmtId="0" xfId="0" applyAlignment="1" applyFont="1">
      <alignment horizontal="center" readingOrder="0"/>
    </xf>
    <xf borderId="0" fillId="2" fontId="1" numFmtId="0" xfId="0" applyAlignment="1" applyFont="1">
      <alignment horizontal="center" readingOrder="0"/>
    </xf>
    <xf borderId="0" fillId="0" fontId="3" numFmtId="0" xfId="0" applyAlignment="1" applyFont="1">
      <alignment readingOrder="0"/>
    </xf>
    <xf borderId="0" fillId="3" fontId="20" numFmtId="0" xfId="0" applyAlignment="1" applyFont="1">
      <alignment horizontal="left"/>
    </xf>
    <xf borderId="0" fillId="0" fontId="3" numFmtId="0" xfId="0" applyFont="1"/>
    <xf borderId="14" fillId="5" fontId="21" numFmtId="0" xfId="0" applyAlignment="1" applyBorder="1" applyFill="1" applyFont="1">
      <alignment readingOrder="0" vertical="bottom"/>
    </xf>
    <xf borderId="15" fillId="0" fontId="22" numFmtId="0" xfId="0" applyBorder="1" applyFont="1"/>
    <xf borderId="16" fillId="0" fontId="22" numFmtId="0" xfId="0" applyBorder="1" applyFont="1"/>
    <xf borderId="0" fillId="0" fontId="10" numFmtId="0" xfId="0" applyAlignment="1" applyFont="1">
      <alignment readingOrder="0" shrinkToFit="0" vertical="bottom" wrapText="1"/>
    </xf>
  </cellXfs>
  <cellStyles count="1">
    <cellStyle xfId="0" name="Normal" builtinId="0"/>
  </cellStyles>
  <dxfs count="4">
    <dxf>
      <font/>
      <fill>
        <patternFill patternType="none"/>
      </fill>
      <border/>
    </dxf>
    <dxf>
      <font/>
      <fill>
        <patternFill patternType="solid">
          <fgColor rgb="FF5B3F86"/>
          <bgColor rgb="FF5B3F86"/>
        </patternFill>
      </fill>
      <border/>
    </dxf>
    <dxf>
      <font/>
      <fill>
        <patternFill patternType="solid">
          <fgColor rgb="FFFFFFFF"/>
          <bgColor rgb="FFFFFFFF"/>
        </patternFill>
      </fill>
      <border/>
    </dxf>
    <dxf>
      <font/>
      <fill>
        <patternFill patternType="solid">
          <fgColor rgb="FFF6F8F9"/>
          <bgColor rgb="FFF6F8F9"/>
        </patternFill>
      </fill>
      <border/>
    </dxf>
  </dxfs>
  <tableStyles count="1">
    <tableStyle count="3" pivot="0" name="Group Heuristic Evaluation-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 Id="rId3"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228600</xdr:colOff>
      <xdr:row>70</xdr:row>
      <xdr:rowOff>647700</xdr:rowOff>
    </xdr:from>
    <xdr:ext cx="1219200" cy="561975"/>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228600</xdr:colOff>
      <xdr:row>71</xdr:row>
      <xdr:rowOff>847725</xdr:rowOff>
    </xdr:from>
    <xdr:ext cx="1219200" cy="1209675"/>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133350</xdr:colOff>
      <xdr:row>73</xdr:row>
      <xdr:rowOff>876300</xdr:rowOff>
    </xdr:from>
    <xdr:ext cx="1152525" cy="866775"/>
    <xdr:pic>
      <xdr:nvPicPr>
        <xdr:cNvPr id="0" name="image1.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0:H87" displayName="Group_Heuristic_Evaluations" name="Group_Heuristic_Evaluations" id="1">
  <autoFilter ref="$A$10:$H$87"/>
  <tableColumns count="8">
    <tableColumn name="Problem #" id="1"/>
    <tableColumn name="Column 2" id="2"/>
    <tableColumn name="Column 3" id="3"/>
    <tableColumn name="Column 4" id="4"/>
    <tableColumn name="Column 5" id="5"/>
    <tableColumn name="Column 6" id="6"/>
    <tableColumn name="Column 7" id="7"/>
    <tableColumn name="Column 8" id="8"/>
  </tableColumns>
  <tableStyleInfo name="Group Heuristic Evaluation-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drive.google.com/file/d/1dBTtfvwRfWeHQGPFRYi1wBEblntNNdTS/view?usp=sharing" TargetMode="External"/><Relationship Id="rId22" Type="http://schemas.openxmlformats.org/officeDocument/2006/relationships/hyperlink" Target="https://drive.google.com/file/d/1jQ1zQc_jrF2A-E7fDUodtYbNdjZUsseJ/view?usp=sharing" TargetMode="External"/><Relationship Id="rId21" Type="http://schemas.openxmlformats.org/officeDocument/2006/relationships/hyperlink" Target="https://drive.google.com/file/d/1jQ1zQc_jrF2A-E7fDUodtYbNdjZUsseJ/view?usp=sharing" TargetMode="External"/><Relationship Id="rId24" Type="http://schemas.openxmlformats.org/officeDocument/2006/relationships/drawing" Target="../drawings/drawing1.xml"/><Relationship Id="rId23" Type="http://schemas.openxmlformats.org/officeDocument/2006/relationships/hyperlink" Target="https://drive.google.com/file/d/1jQ1zQc_jrF2A-E7fDUodtYbNdjZUsseJ/view?usp=sharing" TargetMode="External"/><Relationship Id="rId1" Type="http://schemas.openxmlformats.org/officeDocument/2006/relationships/hyperlink" Target="https://docs.google.com/document/d/1M7xXuNGD7oPc5vXYi1Y_5oluUmn1BJRaBtjDbU4Pxqg/edit?usp=sharing" TargetMode="External"/><Relationship Id="rId2" Type="http://schemas.openxmlformats.org/officeDocument/2006/relationships/hyperlink" Target="https://drive.google.com/file/d/1BQmYVoqKNZq_KKWXEFnmWv2BMLBoiJEe/view?usp=sharing" TargetMode="External"/><Relationship Id="rId3" Type="http://schemas.openxmlformats.org/officeDocument/2006/relationships/hyperlink" Target="https://drive.google.com/file/d/1SLcqAb1beE5GpG21viwlQ_GL5ayWKq3J/view?usp=sharing" TargetMode="External"/><Relationship Id="rId4" Type="http://schemas.openxmlformats.org/officeDocument/2006/relationships/hyperlink" Target="https://drive.google.com/file/d/1SLcqAb1beE5GpG21viwlQ_GL5ayWKq3J/view?usp=sharing" TargetMode="External"/><Relationship Id="rId9" Type="http://schemas.openxmlformats.org/officeDocument/2006/relationships/hyperlink" Target="https://drive.google.com/file/d/1BQmYVoqKNZq_KKWXEFnmWv2BMLBoiJEe/view?usp=sharing" TargetMode="External"/><Relationship Id="rId26" Type="http://schemas.openxmlformats.org/officeDocument/2006/relationships/table" Target="../tables/table1.xml"/><Relationship Id="rId5" Type="http://schemas.openxmlformats.org/officeDocument/2006/relationships/hyperlink" Target="https://drive.google.com/file/d/1_oQtE77oWYIjCjkoNndsfu2Ijcr1Pwz0/view?usp=sharing" TargetMode="External"/><Relationship Id="rId6" Type="http://schemas.openxmlformats.org/officeDocument/2006/relationships/hyperlink" Target="https://drive.google.com/file/d/1_oQtE77oWYIjCjkoNndsfu2Ijcr1Pwz0/view?usp=sharing" TargetMode="External"/><Relationship Id="rId7" Type="http://schemas.openxmlformats.org/officeDocument/2006/relationships/hyperlink" Target="https://drive.google.com/file/d/1jQ1zQc_jrF2A-E7fDUodtYbNdjZUsseJ/view?usp=sharing" TargetMode="External"/><Relationship Id="rId8" Type="http://schemas.openxmlformats.org/officeDocument/2006/relationships/hyperlink" Target="https://drive.google.com/file/d/1_oQtE77oWYIjCjkoNndsfu2Ijcr1Pwz0/view?usp=sharing" TargetMode="External"/><Relationship Id="rId11" Type="http://schemas.openxmlformats.org/officeDocument/2006/relationships/hyperlink" Target="https://drive.google.com/file/d/1SLcqAb1beE5GpG21viwlQ_GL5ayWKq3J/view?usp=sharing" TargetMode="External"/><Relationship Id="rId10" Type="http://schemas.openxmlformats.org/officeDocument/2006/relationships/hyperlink" Target="https://drive.google.com/file/d/1BQmYVoqKNZq_KKWXEFnmWv2BMLBoiJEe/view?usp=sharing" TargetMode="External"/><Relationship Id="rId13" Type="http://schemas.openxmlformats.org/officeDocument/2006/relationships/hyperlink" Target="https://drive.google.com/file/d/1_oQtE77oWYIjCjkoNndsfu2Ijcr1Pwz0/view?usp=sharing" TargetMode="External"/><Relationship Id="rId12" Type="http://schemas.openxmlformats.org/officeDocument/2006/relationships/hyperlink" Target="https://drive.google.com/file/d/1DSeR1b1NmV269Wyqymn7jM47BplW8DQu/view?usp=sharing" TargetMode="External"/><Relationship Id="rId15" Type="http://schemas.openxmlformats.org/officeDocument/2006/relationships/hyperlink" Target="https://drive.google.com/file/d/1kmxrIEYgOnjsGMoQVCHc10vkQQxHAuuy/view?usp=sharing" TargetMode="External"/><Relationship Id="rId14" Type="http://schemas.openxmlformats.org/officeDocument/2006/relationships/hyperlink" Target="https://drive.google.com/file/d/1jQ1zQc_jrF2A-E7fDUodtYbNdjZUsseJ/view?usp=sharing" TargetMode="External"/><Relationship Id="rId17" Type="http://schemas.openxmlformats.org/officeDocument/2006/relationships/hyperlink" Target="https://drive.google.com/file/d/1jQ1zQc_jrF2A-E7fDUodtYbNdjZUsseJ/view?usp=sharing" TargetMode="External"/><Relationship Id="rId16" Type="http://schemas.openxmlformats.org/officeDocument/2006/relationships/hyperlink" Target="https://drive.google.com/file/d/1_oQtE77oWYIjCjkoNndsfu2Ijcr1Pwz0/view?usp=sharing" TargetMode="External"/><Relationship Id="rId19" Type="http://schemas.openxmlformats.org/officeDocument/2006/relationships/hyperlink" Target="https://drive.google.com/file/d/1DSeR1b1NmV269Wyqymn7jM47BplW8DQu/view?usp=sharing" TargetMode="External"/><Relationship Id="rId18" Type="http://schemas.openxmlformats.org/officeDocument/2006/relationships/hyperlink" Target="https://drive.google.com/file/d/1SLcqAb1beE5GpG21viwlQ_GL5ayWKq3J/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0" topLeftCell="A11" activePane="bottomLeft" state="frozen"/>
      <selection activeCell="B12" sqref="B12" pane="bottomLeft"/>
    </sheetView>
  </sheetViews>
  <sheetFormatPr customHeight="1" defaultColWidth="12.63" defaultRowHeight="15.75"/>
  <cols>
    <col customWidth="1" min="1" max="1" width="13.25"/>
    <col customWidth="1" min="2" max="2" width="30.13"/>
    <col customWidth="1" min="3" max="10" width="22.63"/>
    <col customWidth="1" min="11" max="11" width="15.13"/>
  </cols>
  <sheetData>
    <row r="1">
      <c r="A1" s="1" t="s">
        <v>0</v>
      </c>
      <c r="B1" s="2" t="s">
        <v>1</v>
      </c>
      <c r="F1" s="3"/>
      <c r="G1" s="3"/>
    </row>
    <row r="2">
      <c r="A2" s="3"/>
      <c r="B2" s="3"/>
      <c r="C2" s="3"/>
      <c r="D2" s="3"/>
      <c r="E2" s="3"/>
      <c r="F2" s="3"/>
      <c r="G2" s="3"/>
    </row>
    <row r="3">
      <c r="A3" s="3"/>
      <c r="B3" s="3"/>
      <c r="C3" s="3"/>
      <c r="D3" s="4"/>
      <c r="F3" s="3"/>
      <c r="G3" s="3"/>
    </row>
    <row r="4">
      <c r="A4" s="5" t="s">
        <v>2</v>
      </c>
      <c r="B4" s="4" t="s">
        <v>3</v>
      </c>
      <c r="C4" s="4"/>
      <c r="D4" s="6"/>
      <c r="E4" s="4"/>
      <c r="F4" s="3"/>
      <c r="G4" s="3"/>
    </row>
    <row r="5">
      <c r="A5" s="5" t="s">
        <v>4</v>
      </c>
      <c r="B5" s="4" t="s">
        <v>5</v>
      </c>
      <c r="C5" s="4"/>
      <c r="D5" s="6"/>
      <c r="E5" s="4"/>
      <c r="F5" s="3"/>
      <c r="G5" s="3"/>
    </row>
    <row r="6">
      <c r="A6" s="5" t="s">
        <v>6</v>
      </c>
      <c r="B6" s="4" t="s">
        <v>7</v>
      </c>
      <c r="C6" s="4"/>
      <c r="D6" s="6"/>
      <c r="F6" s="3"/>
      <c r="G6" s="3"/>
    </row>
    <row r="7">
      <c r="A7" s="3"/>
      <c r="B7" s="3"/>
      <c r="C7" s="3"/>
      <c r="D7" s="6"/>
      <c r="E7" s="3"/>
      <c r="F7" s="3"/>
      <c r="G7" s="3"/>
    </row>
    <row r="8">
      <c r="A8" s="3"/>
      <c r="B8" s="3"/>
      <c r="C8" s="3"/>
      <c r="D8" s="3"/>
      <c r="E8" s="3"/>
      <c r="F8" s="3"/>
      <c r="G8" s="3"/>
    </row>
    <row r="9">
      <c r="A9" s="3"/>
      <c r="B9" s="3"/>
      <c r="C9" s="3"/>
      <c r="D9" s="3"/>
      <c r="E9" s="4" t="s">
        <v>8</v>
      </c>
      <c r="F9" s="3"/>
      <c r="G9" s="3"/>
    </row>
    <row r="10">
      <c r="A10" s="7" t="s">
        <v>9</v>
      </c>
      <c r="B10" s="8" t="s">
        <v>10</v>
      </c>
      <c r="C10" s="8" t="s">
        <v>11</v>
      </c>
      <c r="D10" s="8" t="s">
        <v>12</v>
      </c>
      <c r="E10" s="8" t="s">
        <v>13</v>
      </c>
      <c r="F10" s="8" t="s">
        <v>14</v>
      </c>
      <c r="G10" s="8" t="s">
        <v>15</v>
      </c>
      <c r="H10" s="9" t="s">
        <v>16</v>
      </c>
    </row>
    <row r="11">
      <c r="A11" s="10">
        <v>1.0</v>
      </c>
      <c r="B11" s="11" t="s">
        <v>17</v>
      </c>
      <c r="C11" s="11" t="s">
        <v>18</v>
      </c>
      <c r="D11" s="12">
        <v>1.0</v>
      </c>
      <c r="E11" s="13" t="s">
        <v>19</v>
      </c>
      <c r="F11" s="14" t="s">
        <v>20</v>
      </c>
      <c r="G11" s="15" t="s">
        <v>21</v>
      </c>
      <c r="H11" s="16" t="s">
        <v>22</v>
      </c>
    </row>
    <row r="12">
      <c r="A12" s="17">
        <f t="shared" ref="A12:A54" si="1">ROW() - 8</f>
        <v>4</v>
      </c>
      <c r="B12" s="18" t="s">
        <v>23</v>
      </c>
      <c r="C12" s="18" t="s">
        <v>24</v>
      </c>
      <c r="D12" s="19">
        <v>1.0</v>
      </c>
      <c r="E12" s="20" t="s">
        <v>25</v>
      </c>
      <c r="F12" s="21" t="s">
        <v>26</v>
      </c>
      <c r="G12" s="21" t="s">
        <v>27</v>
      </c>
      <c r="H12" s="22" t="s">
        <v>28</v>
      </c>
    </row>
    <row r="13">
      <c r="A13" s="10">
        <f t="shared" si="1"/>
        <v>5</v>
      </c>
      <c r="B13" s="11" t="s">
        <v>29</v>
      </c>
      <c r="C13" s="11" t="s">
        <v>30</v>
      </c>
      <c r="D13" s="12">
        <v>1.0</v>
      </c>
      <c r="E13" s="23" t="s">
        <v>31</v>
      </c>
      <c r="F13" s="14" t="s">
        <v>32</v>
      </c>
      <c r="G13" s="14" t="s">
        <v>33</v>
      </c>
      <c r="H13" s="24" t="s">
        <v>34</v>
      </c>
    </row>
    <row r="14">
      <c r="A14" s="25">
        <f t="shared" si="1"/>
        <v>6</v>
      </c>
      <c r="B14" s="26" t="s">
        <v>35</v>
      </c>
      <c r="C14" s="26" t="s">
        <v>18</v>
      </c>
      <c r="D14" s="27">
        <v>1.0</v>
      </c>
      <c r="E14" s="28" t="s">
        <v>36</v>
      </c>
      <c r="F14" s="29" t="s">
        <v>37</v>
      </c>
      <c r="G14" s="29" t="s">
        <v>38</v>
      </c>
      <c r="H14" s="22" t="s">
        <v>34</v>
      </c>
    </row>
    <row r="15">
      <c r="A15" s="10">
        <f t="shared" si="1"/>
        <v>7</v>
      </c>
      <c r="B15" s="11" t="s">
        <v>39</v>
      </c>
      <c r="C15" s="11" t="s">
        <v>24</v>
      </c>
      <c r="D15" s="30">
        <v>1.0</v>
      </c>
      <c r="E15" s="23" t="s">
        <v>40</v>
      </c>
      <c r="F15" s="14" t="s">
        <v>41</v>
      </c>
      <c r="G15" s="14" t="s">
        <v>42</v>
      </c>
      <c r="H15" s="24" t="s">
        <v>22</v>
      </c>
    </row>
    <row r="16">
      <c r="A16" s="17">
        <f t="shared" si="1"/>
        <v>8</v>
      </c>
      <c r="B16" s="18" t="s">
        <v>43</v>
      </c>
      <c r="C16" s="18" t="s">
        <v>30</v>
      </c>
      <c r="D16" s="19">
        <v>1.0</v>
      </c>
      <c r="E16" s="31" t="s">
        <v>44</v>
      </c>
      <c r="F16" s="21" t="s">
        <v>45</v>
      </c>
      <c r="G16" s="21" t="s">
        <v>46</v>
      </c>
      <c r="H16" s="22" t="s">
        <v>22</v>
      </c>
    </row>
    <row r="17">
      <c r="A17" s="32">
        <f t="shared" si="1"/>
        <v>9</v>
      </c>
      <c r="B17" s="33" t="s">
        <v>43</v>
      </c>
      <c r="C17" s="33" t="s">
        <v>47</v>
      </c>
      <c r="D17" s="34">
        <v>1.0</v>
      </c>
      <c r="E17" s="35" t="s">
        <v>48</v>
      </c>
      <c r="F17" s="36" t="s">
        <v>49</v>
      </c>
      <c r="G17" s="36" t="s">
        <v>50</v>
      </c>
      <c r="H17" s="24" t="s">
        <v>51</v>
      </c>
    </row>
    <row r="18">
      <c r="A18" s="25">
        <f t="shared" si="1"/>
        <v>10</v>
      </c>
      <c r="B18" s="26" t="s">
        <v>52</v>
      </c>
      <c r="C18" s="26" t="s">
        <v>47</v>
      </c>
      <c r="D18" s="27">
        <v>1.0</v>
      </c>
      <c r="E18" s="37" t="s">
        <v>53</v>
      </c>
      <c r="F18" s="29" t="s">
        <v>54</v>
      </c>
      <c r="G18" s="38" t="s">
        <v>55</v>
      </c>
      <c r="H18" s="22" t="s">
        <v>22</v>
      </c>
    </row>
    <row r="19">
      <c r="A19" s="32">
        <f t="shared" si="1"/>
        <v>11</v>
      </c>
      <c r="B19" s="33" t="s">
        <v>52</v>
      </c>
      <c r="C19" s="33" t="s">
        <v>30</v>
      </c>
      <c r="D19" s="34">
        <v>1.0</v>
      </c>
      <c r="E19" s="35" t="s">
        <v>56</v>
      </c>
      <c r="F19" s="39" t="s">
        <v>57</v>
      </c>
      <c r="G19" s="36" t="s">
        <v>58</v>
      </c>
      <c r="H19" s="24" t="s">
        <v>59</v>
      </c>
    </row>
    <row r="20">
      <c r="A20" s="25">
        <f t="shared" si="1"/>
        <v>12</v>
      </c>
      <c r="B20" s="26" t="s">
        <v>23</v>
      </c>
      <c r="C20" s="26" t="s">
        <v>47</v>
      </c>
      <c r="D20" s="27">
        <v>1.0</v>
      </c>
      <c r="E20" s="37" t="s">
        <v>60</v>
      </c>
      <c r="F20" s="29" t="s">
        <v>61</v>
      </c>
      <c r="G20" s="29" t="s">
        <v>62</v>
      </c>
      <c r="H20" s="22" t="s">
        <v>63</v>
      </c>
    </row>
    <row r="21">
      <c r="A21" s="32">
        <f t="shared" si="1"/>
        <v>13</v>
      </c>
      <c r="B21" s="33" t="s">
        <v>23</v>
      </c>
      <c r="C21" s="33" t="s">
        <v>47</v>
      </c>
      <c r="D21" s="34">
        <v>1.0</v>
      </c>
      <c r="E21" s="35" t="s">
        <v>64</v>
      </c>
      <c r="F21" s="36" t="s">
        <v>65</v>
      </c>
      <c r="G21" s="36" t="s">
        <v>66</v>
      </c>
      <c r="H21" s="24" t="s">
        <v>22</v>
      </c>
    </row>
    <row r="22">
      <c r="A22" s="25">
        <f t="shared" si="1"/>
        <v>14</v>
      </c>
      <c r="B22" s="26" t="s">
        <v>17</v>
      </c>
      <c r="C22" s="26" t="s">
        <v>67</v>
      </c>
      <c r="D22" s="27">
        <v>1.0</v>
      </c>
      <c r="E22" s="37" t="s">
        <v>68</v>
      </c>
      <c r="F22" s="29" t="s">
        <v>69</v>
      </c>
      <c r="G22" s="29" t="s">
        <v>70</v>
      </c>
      <c r="H22" s="22" t="s">
        <v>22</v>
      </c>
    </row>
    <row r="23">
      <c r="A23" s="10">
        <f t="shared" si="1"/>
        <v>15</v>
      </c>
      <c r="B23" s="40" t="s">
        <v>17</v>
      </c>
      <c r="C23" s="11" t="s">
        <v>67</v>
      </c>
      <c r="D23" s="30">
        <v>1.0</v>
      </c>
      <c r="E23" s="23" t="s">
        <v>71</v>
      </c>
      <c r="F23" s="14" t="s">
        <v>72</v>
      </c>
      <c r="G23" s="14" t="s">
        <v>73</v>
      </c>
      <c r="H23" s="24" t="s">
        <v>74</v>
      </c>
    </row>
    <row r="24">
      <c r="A24" s="25">
        <f t="shared" si="1"/>
        <v>16</v>
      </c>
      <c r="B24" s="26" t="s">
        <v>23</v>
      </c>
      <c r="C24" s="26" t="s">
        <v>67</v>
      </c>
      <c r="D24" s="27">
        <v>1.0</v>
      </c>
      <c r="E24" s="37" t="s">
        <v>75</v>
      </c>
      <c r="F24" s="29" t="s">
        <v>76</v>
      </c>
      <c r="G24" s="29" t="s">
        <v>77</v>
      </c>
      <c r="H24" s="22" t="s">
        <v>22</v>
      </c>
    </row>
    <row r="25">
      <c r="A25" s="10">
        <f t="shared" si="1"/>
        <v>17</v>
      </c>
      <c r="B25" s="11" t="s">
        <v>23</v>
      </c>
      <c r="C25" s="11" t="s">
        <v>67</v>
      </c>
      <c r="D25" s="30">
        <v>1.0</v>
      </c>
      <c r="E25" s="23" t="s">
        <v>78</v>
      </c>
      <c r="F25" s="14" t="s">
        <v>79</v>
      </c>
      <c r="G25" s="14" t="s">
        <v>80</v>
      </c>
      <c r="H25" s="24" t="s">
        <v>22</v>
      </c>
    </row>
    <row r="26">
      <c r="A26" s="32">
        <f t="shared" si="1"/>
        <v>18</v>
      </c>
      <c r="B26" s="33" t="s">
        <v>17</v>
      </c>
      <c r="C26" s="33" t="s">
        <v>30</v>
      </c>
      <c r="D26" s="34">
        <v>1.0</v>
      </c>
      <c r="E26" s="35" t="s">
        <v>81</v>
      </c>
      <c r="F26" s="36" t="s">
        <v>82</v>
      </c>
      <c r="G26" s="41" t="s">
        <v>83</v>
      </c>
      <c r="H26" s="22" t="s">
        <v>84</v>
      </c>
    </row>
    <row r="27">
      <c r="A27" s="25">
        <f t="shared" si="1"/>
        <v>19</v>
      </c>
      <c r="B27" s="26" t="s">
        <v>52</v>
      </c>
      <c r="C27" s="26" t="s">
        <v>18</v>
      </c>
      <c r="D27" s="27">
        <v>1.0</v>
      </c>
      <c r="E27" s="37" t="s">
        <v>85</v>
      </c>
      <c r="F27" s="29" t="s">
        <v>86</v>
      </c>
      <c r="G27" s="42" t="s">
        <v>87</v>
      </c>
      <c r="H27" s="24" t="s">
        <v>22</v>
      </c>
    </row>
    <row r="28">
      <c r="A28" s="17">
        <f t="shared" si="1"/>
        <v>20</v>
      </c>
      <c r="B28" s="18" t="s">
        <v>52</v>
      </c>
      <c r="C28" s="18" t="s">
        <v>18</v>
      </c>
      <c r="D28" s="19">
        <v>1.0</v>
      </c>
      <c r="E28" s="43" t="s">
        <v>88</v>
      </c>
      <c r="F28" s="21" t="s">
        <v>89</v>
      </c>
      <c r="G28" s="21" t="s">
        <v>90</v>
      </c>
      <c r="H28" s="22" t="s">
        <v>22</v>
      </c>
    </row>
    <row r="29">
      <c r="A29" s="10">
        <f t="shared" si="1"/>
        <v>21</v>
      </c>
      <c r="B29" s="11" t="s">
        <v>52</v>
      </c>
      <c r="C29" s="11" t="s">
        <v>30</v>
      </c>
      <c r="D29" s="30">
        <v>1.0</v>
      </c>
      <c r="E29" s="44" t="s">
        <v>91</v>
      </c>
      <c r="F29" s="14" t="s">
        <v>92</v>
      </c>
      <c r="G29" s="14" t="s">
        <v>93</v>
      </c>
      <c r="H29" s="24" t="s">
        <v>74</v>
      </c>
    </row>
    <row r="30">
      <c r="A30" s="10">
        <f t="shared" si="1"/>
        <v>22</v>
      </c>
      <c r="B30" s="11" t="s">
        <v>39</v>
      </c>
      <c r="C30" s="11" t="s">
        <v>47</v>
      </c>
      <c r="D30" s="30">
        <v>1.0</v>
      </c>
      <c r="E30" s="23" t="s">
        <v>94</v>
      </c>
      <c r="F30" s="14" t="s">
        <v>95</v>
      </c>
      <c r="G30" s="45" t="s">
        <v>96</v>
      </c>
      <c r="H30" s="46" t="s">
        <v>22</v>
      </c>
    </row>
    <row r="31">
      <c r="A31" s="25">
        <f t="shared" si="1"/>
        <v>23</v>
      </c>
      <c r="B31" s="26" t="s">
        <v>43</v>
      </c>
      <c r="C31" s="26" t="s">
        <v>24</v>
      </c>
      <c r="D31" s="27">
        <v>1.0</v>
      </c>
      <c r="E31" s="28" t="s">
        <v>97</v>
      </c>
      <c r="F31" s="29" t="s">
        <v>98</v>
      </c>
      <c r="G31" s="42" t="s">
        <v>99</v>
      </c>
      <c r="H31" s="24" t="s">
        <v>100</v>
      </c>
    </row>
    <row r="32">
      <c r="A32" s="32">
        <f t="shared" si="1"/>
        <v>24</v>
      </c>
      <c r="B32" s="33" t="s">
        <v>43</v>
      </c>
      <c r="C32" s="33" t="s">
        <v>30</v>
      </c>
      <c r="D32" s="34">
        <v>1.0</v>
      </c>
      <c r="E32" s="35" t="s">
        <v>101</v>
      </c>
      <c r="F32" s="36" t="s">
        <v>102</v>
      </c>
      <c r="G32" s="41" t="s">
        <v>103</v>
      </c>
      <c r="H32" s="22" t="s">
        <v>51</v>
      </c>
    </row>
    <row r="33">
      <c r="A33" s="17">
        <f t="shared" si="1"/>
        <v>25</v>
      </c>
      <c r="B33" s="18" t="s">
        <v>52</v>
      </c>
      <c r="C33" s="18" t="s">
        <v>47</v>
      </c>
      <c r="D33" s="19">
        <v>1.0</v>
      </c>
      <c r="E33" s="31" t="s">
        <v>104</v>
      </c>
      <c r="F33" s="21" t="s">
        <v>105</v>
      </c>
      <c r="G33" s="47" t="s">
        <v>106</v>
      </c>
      <c r="H33" s="24" t="s">
        <v>51</v>
      </c>
    </row>
    <row r="34">
      <c r="A34" s="32">
        <f t="shared" si="1"/>
        <v>26</v>
      </c>
      <c r="B34" s="33" t="s">
        <v>43</v>
      </c>
      <c r="C34" s="33" t="s">
        <v>47</v>
      </c>
      <c r="D34" s="34">
        <v>1.0</v>
      </c>
      <c r="E34" s="35" t="s">
        <v>107</v>
      </c>
      <c r="F34" s="36" t="s">
        <v>108</v>
      </c>
      <c r="G34" s="41" t="s">
        <v>109</v>
      </c>
      <c r="H34" s="22" t="s">
        <v>51</v>
      </c>
    </row>
    <row r="35">
      <c r="A35" s="10">
        <f t="shared" si="1"/>
        <v>27</v>
      </c>
      <c r="B35" s="11" t="s">
        <v>35</v>
      </c>
      <c r="C35" s="11" t="s">
        <v>30</v>
      </c>
      <c r="D35" s="30">
        <v>1.0</v>
      </c>
      <c r="E35" s="44" t="s">
        <v>110</v>
      </c>
      <c r="F35" s="14" t="s">
        <v>111</v>
      </c>
      <c r="G35" s="14" t="s">
        <v>112</v>
      </c>
      <c r="H35" s="24" t="s">
        <v>113</v>
      </c>
    </row>
    <row r="36">
      <c r="A36" s="25">
        <f t="shared" si="1"/>
        <v>28</v>
      </c>
      <c r="B36" s="26" t="s">
        <v>43</v>
      </c>
      <c r="C36" s="26" t="s">
        <v>47</v>
      </c>
      <c r="D36" s="27">
        <v>1.0</v>
      </c>
      <c r="E36" s="28" t="s">
        <v>114</v>
      </c>
      <c r="F36" s="29" t="s">
        <v>115</v>
      </c>
      <c r="G36" s="29" t="s">
        <v>116</v>
      </c>
      <c r="H36" s="22" t="s">
        <v>63</v>
      </c>
    </row>
    <row r="37">
      <c r="A37" s="32">
        <f t="shared" si="1"/>
        <v>29</v>
      </c>
      <c r="B37" s="33" t="s">
        <v>117</v>
      </c>
      <c r="C37" s="33" t="s">
        <v>30</v>
      </c>
      <c r="D37" s="34">
        <v>1.0</v>
      </c>
      <c r="E37" s="35" t="s">
        <v>118</v>
      </c>
      <c r="F37" s="36" t="s">
        <v>119</v>
      </c>
      <c r="G37" s="36" t="s">
        <v>120</v>
      </c>
      <c r="H37" s="24" t="s">
        <v>121</v>
      </c>
    </row>
    <row r="38">
      <c r="A38" s="48">
        <f t="shared" si="1"/>
        <v>30</v>
      </c>
      <c r="B38" s="49" t="s">
        <v>39</v>
      </c>
      <c r="C38" s="49" t="s">
        <v>47</v>
      </c>
      <c r="D38" s="50">
        <v>1.0</v>
      </c>
      <c r="E38" s="51" t="s">
        <v>122</v>
      </c>
      <c r="F38" s="52" t="s">
        <v>123</v>
      </c>
      <c r="G38" s="52" t="s">
        <v>124</v>
      </c>
      <c r="H38" s="22" t="s">
        <v>125</v>
      </c>
    </row>
    <row r="39">
      <c r="A39" s="53">
        <f t="shared" si="1"/>
        <v>31</v>
      </c>
      <c r="B39" s="54" t="s">
        <v>126</v>
      </c>
      <c r="C39" s="54" t="s">
        <v>67</v>
      </c>
      <c r="D39" s="55">
        <v>1.0</v>
      </c>
      <c r="E39" s="56" t="s">
        <v>127</v>
      </c>
      <c r="F39" s="57" t="s">
        <v>128</v>
      </c>
      <c r="G39" s="57" t="s">
        <v>129</v>
      </c>
      <c r="H39" s="24" t="s">
        <v>125</v>
      </c>
    </row>
    <row r="40">
      <c r="A40" s="48">
        <f t="shared" si="1"/>
        <v>32</v>
      </c>
      <c r="B40" s="49" t="s">
        <v>35</v>
      </c>
      <c r="C40" s="49" t="s">
        <v>67</v>
      </c>
      <c r="D40" s="50">
        <v>1.0</v>
      </c>
      <c r="E40" s="58" t="s">
        <v>130</v>
      </c>
      <c r="F40" s="52" t="s">
        <v>131</v>
      </c>
      <c r="G40" s="52" t="s">
        <v>132</v>
      </c>
      <c r="H40" s="22" t="s">
        <v>125</v>
      </c>
    </row>
    <row r="41">
      <c r="A41" s="32">
        <f t="shared" si="1"/>
        <v>33</v>
      </c>
      <c r="B41" s="33" t="s">
        <v>43</v>
      </c>
      <c r="C41" s="33" t="s">
        <v>30</v>
      </c>
      <c r="D41" s="34">
        <v>1.0</v>
      </c>
      <c r="E41" s="35" t="s">
        <v>133</v>
      </c>
      <c r="F41" s="14" t="s">
        <v>134</v>
      </c>
      <c r="G41" s="36" t="s">
        <v>135</v>
      </c>
      <c r="H41" s="59" t="s">
        <v>136</v>
      </c>
    </row>
    <row r="42">
      <c r="A42" s="25">
        <f t="shared" si="1"/>
        <v>34</v>
      </c>
      <c r="B42" s="26" t="s">
        <v>52</v>
      </c>
      <c r="C42" s="26" t="s">
        <v>47</v>
      </c>
      <c r="D42" s="27">
        <v>1.0</v>
      </c>
      <c r="E42" s="28" t="s">
        <v>137</v>
      </c>
      <c r="F42" s="29" t="s">
        <v>138</v>
      </c>
      <c r="G42" s="29" t="s">
        <v>139</v>
      </c>
      <c r="H42" s="60" t="s">
        <v>136</v>
      </c>
    </row>
    <row r="43">
      <c r="A43" s="10">
        <f t="shared" si="1"/>
        <v>35</v>
      </c>
      <c r="B43" s="61" t="s">
        <v>43</v>
      </c>
      <c r="C43" s="11" t="s">
        <v>67</v>
      </c>
      <c r="D43" s="30">
        <v>1.0</v>
      </c>
      <c r="E43" s="44" t="s">
        <v>140</v>
      </c>
      <c r="F43" s="14" t="s">
        <v>141</v>
      </c>
      <c r="G43" s="14" t="s">
        <v>142</v>
      </c>
      <c r="H43" s="59" t="s">
        <v>136</v>
      </c>
    </row>
    <row r="44">
      <c r="A44" s="25">
        <f t="shared" si="1"/>
        <v>36</v>
      </c>
      <c r="B44" s="26" t="s">
        <v>23</v>
      </c>
      <c r="C44" s="26" t="s">
        <v>47</v>
      </c>
      <c r="D44" s="62">
        <v>2.0</v>
      </c>
      <c r="E44" s="63" t="s">
        <v>143</v>
      </c>
      <c r="F44" s="29" t="s">
        <v>61</v>
      </c>
      <c r="G44" s="29" t="s">
        <v>144</v>
      </c>
      <c r="H44" s="22" t="s">
        <v>74</v>
      </c>
    </row>
    <row r="45">
      <c r="A45" s="32">
        <f t="shared" si="1"/>
        <v>37</v>
      </c>
      <c r="B45" s="33" t="s">
        <v>17</v>
      </c>
      <c r="C45" s="33" t="s">
        <v>67</v>
      </c>
      <c r="D45" s="64">
        <v>2.0</v>
      </c>
      <c r="E45" s="65" t="s">
        <v>145</v>
      </c>
      <c r="F45" s="36" t="s">
        <v>146</v>
      </c>
      <c r="G45" s="36" t="s">
        <v>147</v>
      </c>
      <c r="H45" s="24" t="s">
        <v>22</v>
      </c>
    </row>
    <row r="46">
      <c r="A46" s="17">
        <f t="shared" si="1"/>
        <v>38</v>
      </c>
      <c r="B46" s="18" t="s">
        <v>148</v>
      </c>
      <c r="C46" s="18" t="s">
        <v>67</v>
      </c>
      <c r="D46" s="66">
        <v>2.0</v>
      </c>
      <c r="E46" s="43" t="s">
        <v>149</v>
      </c>
      <c r="F46" s="21" t="s">
        <v>150</v>
      </c>
      <c r="G46" s="21" t="s">
        <v>151</v>
      </c>
      <c r="H46" s="22" t="s">
        <v>74</v>
      </c>
    </row>
    <row r="47">
      <c r="A47" s="32">
        <f t="shared" si="1"/>
        <v>39</v>
      </c>
      <c r="B47" s="33" t="s">
        <v>52</v>
      </c>
      <c r="C47" s="33" t="s">
        <v>18</v>
      </c>
      <c r="D47" s="64">
        <v>2.0</v>
      </c>
      <c r="E47" s="35" t="s">
        <v>152</v>
      </c>
      <c r="F47" s="36" t="s">
        <v>153</v>
      </c>
      <c r="G47" s="36" t="s">
        <v>154</v>
      </c>
      <c r="H47" s="24" t="s">
        <v>155</v>
      </c>
    </row>
    <row r="48">
      <c r="A48" s="17">
        <f t="shared" si="1"/>
        <v>40</v>
      </c>
      <c r="B48" s="18" t="s">
        <v>35</v>
      </c>
      <c r="C48" s="18" t="s">
        <v>67</v>
      </c>
      <c r="D48" s="66">
        <v>2.0</v>
      </c>
      <c r="E48" s="43" t="s">
        <v>156</v>
      </c>
      <c r="F48" s="21" t="s">
        <v>157</v>
      </c>
      <c r="G48" s="21" t="s">
        <v>158</v>
      </c>
      <c r="H48" s="22" t="s">
        <v>159</v>
      </c>
    </row>
    <row r="49">
      <c r="A49" s="10">
        <f t="shared" si="1"/>
        <v>41</v>
      </c>
      <c r="B49" s="11" t="s">
        <v>17</v>
      </c>
      <c r="C49" s="11" t="s">
        <v>67</v>
      </c>
      <c r="D49" s="67">
        <v>2.0</v>
      </c>
      <c r="E49" s="23" t="s">
        <v>160</v>
      </c>
      <c r="F49" s="14" t="s">
        <v>161</v>
      </c>
      <c r="G49" s="14" t="s">
        <v>162</v>
      </c>
      <c r="H49" s="24" t="s">
        <v>59</v>
      </c>
    </row>
    <row r="50">
      <c r="A50" s="10">
        <f t="shared" si="1"/>
        <v>42</v>
      </c>
      <c r="B50" s="11" t="s">
        <v>52</v>
      </c>
      <c r="C50" s="11" t="s">
        <v>30</v>
      </c>
      <c r="D50" s="67">
        <v>2.0</v>
      </c>
      <c r="E50" s="44" t="s">
        <v>163</v>
      </c>
      <c r="F50" s="14" t="s">
        <v>164</v>
      </c>
      <c r="G50" s="45" t="s">
        <v>165</v>
      </c>
      <c r="H50" s="22" t="s">
        <v>113</v>
      </c>
    </row>
    <row r="51">
      <c r="A51" s="17">
        <f t="shared" si="1"/>
        <v>43</v>
      </c>
      <c r="B51" s="18" t="s">
        <v>39</v>
      </c>
      <c r="C51" s="18" t="s">
        <v>67</v>
      </c>
      <c r="D51" s="66">
        <v>2.0</v>
      </c>
      <c r="E51" s="43" t="s">
        <v>166</v>
      </c>
      <c r="F51" s="21" t="s">
        <v>167</v>
      </c>
      <c r="G51" s="47" t="s">
        <v>168</v>
      </c>
      <c r="H51" s="68"/>
    </row>
    <row r="52">
      <c r="A52" s="17">
        <f t="shared" si="1"/>
        <v>44</v>
      </c>
      <c r="B52" s="18" t="s">
        <v>117</v>
      </c>
      <c r="C52" s="18" t="s">
        <v>67</v>
      </c>
      <c r="D52" s="66">
        <v>2.0</v>
      </c>
      <c r="E52" s="43" t="s">
        <v>169</v>
      </c>
      <c r="F52" s="21" t="s">
        <v>170</v>
      </c>
      <c r="G52" s="21" t="s">
        <v>171</v>
      </c>
      <c r="H52" s="22" t="s">
        <v>172</v>
      </c>
    </row>
    <row r="53">
      <c r="A53" s="32">
        <f t="shared" si="1"/>
        <v>45</v>
      </c>
      <c r="B53" s="69" t="s">
        <v>173</v>
      </c>
      <c r="C53" s="33" t="s">
        <v>67</v>
      </c>
      <c r="D53" s="64">
        <v>2.0</v>
      </c>
      <c r="E53" s="35" t="s">
        <v>174</v>
      </c>
      <c r="F53" s="36" t="s">
        <v>175</v>
      </c>
      <c r="G53" s="36" t="s">
        <v>176</v>
      </c>
      <c r="H53" s="24" t="s">
        <v>74</v>
      </c>
    </row>
    <row r="54">
      <c r="A54" s="17">
        <f t="shared" si="1"/>
        <v>46</v>
      </c>
      <c r="B54" s="18" t="s">
        <v>148</v>
      </c>
      <c r="C54" s="18" t="s">
        <v>47</v>
      </c>
      <c r="D54" s="66">
        <v>2.0</v>
      </c>
      <c r="E54" s="43" t="s">
        <v>177</v>
      </c>
      <c r="F54" s="21" t="s">
        <v>178</v>
      </c>
      <c r="G54" s="21" t="s">
        <v>179</v>
      </c>
      <c r="H54" s="22" t="s">
        <v>172</v>
      </c>
    </row>
    <row r="55">
      <c r="A55" s="10">
        <v>1.0</v>
      </c>
      <c r="B55" s="11" t="s">
        <v>52</v>
      </c>
      <c r="C55" s="11" t="s">
        <v>67</v>
      </c>
      <c r="D55" s="67">
        <v>2.0</v>
      </c>
      <c r="E55" s="44" t="s">
        <v>180</v>
      </c>
      <c r="F55" s="14" t="s">
        <v>181</v>
      </c>
      <c r="G55" s="14" t="s">
        <v>182</v>
      </c>
      <c r="H55" s="24" t="s">
        <v>51</v>
      </c>
    </row>
    <row r="56">
      <c r="A56" s="32">
        <f t="shared" ref="A56:A87" si="2">ROW() - 8</f>
        <v>48</v>
      </c>
      <c r="B56" s="33" t="s">
        <v>148</v>
      </c>
      <c r="C56" s="33" t="s">
        <v>24</v>
      </c>
      <c r="D56" s="64">
        <v>2.0</v>
      </c>
      <c r="E56" s="35" t="s">
        <v>183</v>
      </c>
      <c r="F56" s="36" t="s">
        <v>184</v>
      </c>
      <c r="G56" s="41" t="s">
        <v>185</v>
      </c>
      <c r="H56" s="22" t="s">
        <v>100</v>
      </c>
    </row>
    <row r="57">
      <c r="A57" s="25">
        <f t="shared" si="2"/>
        <v>49</v>
      </c>
      <c r="B57" s="26" t="s">
        <v>148</v>
      </c>
      <c r="C57" s="26" t="s">
        <v>67</v>
      </c>
      <c r="D57" s="70">
        <v>2.0</v>
      </c>
      <c r="E57" s="28" t="s">
        <v>186</v>
      </c>
      <c r="F57" s="29" t="s">
        <v>187</v>
      </c>
      <c r="G57" s="42" t="s">
        <v>188</v>
      </c>
      <c r="H57" s="24" t="s">
        <v>100</v>
      </c>
    </row>
    <row r="58">
      <c r="A58" s="32">
        <f t="shared" si="2"/>
        <v>50</v>
      </c>
      <c r="B58" s="33" t="s">
        <v>173</v>
      </c>
      <c r="C58" s="33" t="s">
        <v>67</v>
      </c>
      <c r="D58" s="64">
        <v>2.0</v>
      </c>
      <c r="E58" s="35" t="s">
        <v>189</v>
      </c>
      <c r="F58" s="36" t="s">
        <v>190</v>
      </c>
      <c r="G58" s="71" t="s">
        <v>191</v>
      </c>
      <c r="H58" s="22" t="s">
        <v>192</v>
      </c>
    </row>
    <row r="59">
      <c r="A59" s="25">
        <f t="shared" si="2"/>
        <v>51</v>
      </c>
      <c r="B59" s="26" t="s">
        <v>29</v>
      </c>
      <c r="C59" s="26" t="s">
        <v>67</v>
      </c>
      <c r="D59" s="70">
        <v>2.0</v>
      </c>
      <c r="E59" s="28" t="s">
        <v>193</v>
      </c>
      <c r="F59" s="29" t="s">
        <v>194</v>
      </c>
      <c r="G59" s="42" t="s">
        <v>195</v>
      </c>
      <c r="H59" s="24" t="s">
        <v>121</v>
      </c>
    </row>
    <row r="60">
      <c r="A60" s="17">
        <f t="shared" si="2"/>
        <v>52</v>
      </c>
      <c r="B60" s="18" t="s">
        <v>43</v>
      </c>
      <c r="C60" s="18" t="s">
        <v>67</v>
      </c>
      <c r="D60" s="66">
        <v>2.0</v>
      </c>
      <c r="E60" s="31" t="s">
        <v>196</v>
      </c>
      <c r="F60" s="21" t="s">
        <v>197</v>
      </c>
      <c r="G60" s="21" t="s">
        <v>198</v>
      </c>
      <c r="H60" s="22" t="s">
        <v>51</v>
      </c>
    </row>
    <row r="61">
      <c r="A61" s="10">
        <f t="shared" si="2"/>
        <v>53</v>
      </c>
      <c r="B61" s="11" t="s">
        <v>52</v>
      </c>
      <c r="C61" s="11" t="s">
        <v>30</v>
      </c>
      <c r="D61" s="67">
        <v>2.0</v>
      </c>
      <c r="E61" s="44" t="s">
        <v>163</v>
      </c>
      <c r="F61" s="14" t="s">
        <v>164</v>
      </c>
      <c r="G61" s="14" t="s">
        <v>165</v>
      </c>
      <c r="H61" s="24" t="s">
        <v>113</v>
      </c>
    </row>
    <row r="62">
      <c r="A62" s="17">
        <f t="shared" si="2"/>
        <v>54</v>
      </c>
      <c r="B62" s="18" t="s">
        <v>23</v>
      </c>
      <c r="C62" s="18" t="s">
        <v>67</v>
      </c>
      <c r="D62" s="66">
        <v>2.0</v>
      </c>
      <c r="E62" s="31" t="s">
        <v>199</v>
      </c>
      <c r="F62" s="21" t="s">
        <v>200</v>
      </c>
      <c r="G62" s="21" t="s">
        <v>201</v>
      </c>
      <c r="H62" s="22" t="s">
        <v>51</v>
      </c>
    </row>
    <row r="63">
      <c r="A63" s="25">
        <f t="shared" si="2"/>
        <v>55</v>
      </c>
      <c r="B63" s="26" t="s">
        <v>43</v>
      </c>
      <c r="C63" s="26" t="s">
        <v>47</v>
      </c>
      <c r="D63" s="70">
        <v>2.0</v>
      </c>
      <c r="E63" s="28" t="s">
        <v>202</v>
      </c>
      <c r="F63" s="29" t="s">
        <v>203</v>
      </c>
      <c r="G63" s="42" t="s">
        <v>204</v>
      </c>
      <c r="H63" s="24" t="s">
        <v>51</v>
      </c>
    </row>
    <row r="64">
      <c r="A64" s="32">
        <f t="shared" si="2"/>
        <v>56</v>
      </c>
      <c r="B64" s="33" t="s">
        <v>35</v>
      </c>
      <c r="C64" s="33" t="s">
        <v>47</v>
      </c>
      <c r="D64" s="64">
        <v>2.0</v>
      </c>
      <c r="E64" s="35" t="s">
        <v>205</v>
      </c>
      <c r="F64" s="36" t="s">
        <v>206</v>
      </c>
      <c r="G64" s="41" t="s">
        <v>207</v>
      </c>
      <c r="H64" s="22" t="s">
        <v>51</v>
      </c>
    </row>
    <row r="65">
      <c r="A65" s="25">
        <f t="shared" si="2"/>
        <v>57</v>
      </c>
      <c r="B65" s="26" t="s">
        <v>17</v>
      </c>
      <c r="C65" s="26" t="s">
        <v>47</v>
      </c>
      <c r="D65" s="70">
        <v>2.0</v>
      </c>
      <c r="E65" s="28" t="s">
        <v>208</v>
      </c>
      <c r="F65" s="29" t="s">
        <v>209</v>
      </c>
      <c r="G65" s="42" t="s">
        <v>210</v>
      </c>
      <c r="H65" s="24" t="s">
        <v>121</v>
      </c>
    </row>
    <row r="66">
      <c r="A66" s="32">
        <f t="shared" si="2"/>
        <v>58</v>
      </c>
      <c r="B66" s="33" t="s">
        <v>126</v>
      </c>
      <c r="C66" s="33" t="s">
        <v>24</v>
      </c>
      <c r="D66" s="64">
        <v>2.0</v>
      </c>
      <c r="E66" s="35" t="s">
        <v>211</v>
      </c>
      <c r="F66" s="36" t="s">
        <v>212</v>
      </c>
      <c r="G66" s="41" t="s">
        <v>213</v>
      </c>
      <c r="H66" s="22" t="s">
        <v>100</v>
      </c>
    </row>
    <row r="67">
      <c r="A67" s="72">
        <f t="shared" si="2"/>
        <v>59</v>
      </c>
      <c r="B67" s="73" t="s">
        <v>39</v>
      </c>
      <c r="C67" s="73" t="s">
        <v>47</v>
      </c>
      <c r="D67" s="74">
        <v>2.0</v>
      </c>
      <c r="E67" s="75" t="s">
        <v>214</v>
      </c>
      <c r="F67" s="76" t="s">
        <v>215</v>
      </c>
      <c r="G67" s="77" t="s">
        <v>216</v>
      </c>
      <c r="H67" s="24" t="s">
        <v>125</v>
      </c>
    </row>
    <row r="68">
      <c r="A68" s="78">
        <f t="shared" si="2"/>
        <v>60</v>
      </c>
      <c r="B68" s="79" t="s">
        <v>43</v>
      </c>
      <c r="C68" s="79" t="s">
        <v>47</v>
      </c>
      <c r="D68" s="80">
        <v>2.0</v>
      </c>
      <c r="E68" s="81" t="s">
        <v>217</v>
      </c>
      <c r="F68" s="82" t="s">
        <v>218</v>
      </c>
      <c r="G68" s="83" t="s">
        <v>219</v>
      </c>
      <c r="H68" s="22" t="s">
        <v>125</v>
      </c>
    </row>
    <row r="69">
      <c r="A69" s="78">
        <f t="shared" si="2"/>
        <v>61</v>
      </c>
      <c r="B69" s="79" t="s">
        <v>52</v>
      </c>
      <c r="C69" s="79" t="s">
        <v>47</v>
      </c>
      <c r="D69" s="80">
        <v>2.0</v>
      </c>
      <c r="E69" s="81" t="s">
        <v>220</v>
      </c>
      <c r="F69" s="82" t="s">
        <v>221</v>
      </c>
      <c r="G69" s="82" t="s">
        <v>222</v>
      </c>
      <c r="H69" s="24" t="s">
        <v>125</v>
      </c>
    </row>
    <row r="70">
      <c r="A70" s="48">
        <f t="shared" si="2"/>
        <v>62</v>
      </c>
      <c r="B70" s="49" t="s">
        <v>35</v>
      </c>
      <c r="C70" s="49" t="s">
        <v>30</v>
      </c>
      <c r="D70" s="84">
        <v>2.0</v>
      </c>
      <c r="E70" s="51" t="s">
        <v>223</v>
      </c>
      <c r="F70" s="52" t="s">
        <v>224</v>
      </c>
      <c r="G70" s="52" t="s">
        <v>225</v>
      </c>
      <c r="H70" s="22" t="s">
        <v>226</v>
      </c>
    </row>
    <row r="71">
      <c r="A71" s="72">
        <f t="shared" si="2"/>
        <v>63</v>
      </c>
      <c r="B71" s="73" t="s">
        <v>17</v>
      </c>
      <c r="C71" s="73" t="s">
        <v>30</v>
      </c>
      <c r="D71" s="74">
        <v>2.0</v>
      </c>
      <c r="E71" s="75" t="s">
        <v>227</v>
      </c>
      <c r="F71" s="76" t="s">
        <v>228</v>
      </c>
      <c r="G71" s="85" t="s">
        <v>229</v>
      </c>
      <c r="H71" s="16" t="s">
        <v>125</v>
      </c>
    </row>
    <row r="72" ht="182.25" customHeight="1">
      <c r="A72" s="53">
        <f t="shared" si="2"/>
        <v>64</v>
      </c>
      <c r="B72" s="54" t="s">
        <v>173</v>
      </c>
      <c r="C72" s="54" t="s">
        <v>47</v>
      </c>
      <c r="D72" s="86">
        <v>2.0</v>
      </c>
      <c r="E72" s="56" t="s">
        <v>230</v>
      </c>
      <c r="F72" s="57" t="s">
        <v>231</v>
      </c>
      <c r="G72" s="87" t="s">
        <v>232</v>
      </c>
      <c r="H72" s="88" t="s">
        <v>125</v>
      </c>
    </row>
    <row r="73" ht="251.25" customHeight="1">
      <c r="A73" s="78">
        <f t="shared" si="2"/>
        <v>65</v>
      </c>
      <c r="B73" s="89" t="s">
        <v>29</v>
      </c>
      <c r="C73" s="79" t="s">
        <v>47</v>
      </c>
      <c r="D73" s="80">
        <v>2.0</v>
      </c>
      <c r="E73" s="81" t="s">
        <v>233</v>
      </c>
      <c r="F73" s="82" t="s">
        <v>234</v>
      </c>
      <c r="G73" s="90" t="s">
        <v>235</v>
      </c>
      <c r="H73" s="16" t="s">
        <v>125</v>
      </c>
    </row>
    <row r="74" ht="183.75" customHeight="1">
      <c r="A74" s="10">
        <f t="shared" si="2"/>
        <v>66</v>
      </c>
      <c r="B74" s="61" t="s">
        <v>52</v>
      </c>
      <c r="C74" s="11" t="s">
        <v>67</v>
      </c>
      <c r="D74" s="67">
        <v>2.0</v>
      </c>
      <c r="E74" s="44" t="s">
        <v>236</v>
      </c>
      <c r="F74" s="14" t="s">
        <v>237</v>
      </c>
      <c r="G74" s="15" t="s">
        <v>238</v>
      </c>
      <c r="H74" s="91" t="s">
        <v>136</v>
      </c>
    </row>
    <row r="75">
      <c r="A75" s="17">
        <f t="shared" si="2"/>
        <v>67</v>
      </c>
      <c r="B75" s="18" t="s">
        <v>148</v>
      </c>
      <c r="C75" s="18" t="s">
        <v>47</v>
      </c>
      <c r="D75" s="92">
        <v>3.0</v>
      </c>
      <c r="E75" s="43" t="s">
        <v>239</v>
      </c>
      <c r="F75" s="21" t="s">
        <v>240</v>
      </c>
      <c r="G75" s="93" t="s">
        <v>241</v>
      </c>
      <c r="H75" s="16" t="s">
        <v>28</v>
      </c>
    </row>
    <row r="76" ht="86.25" customHeight="1">
      <c r="A76" s="17">
        <f t="shared" si="2"/>
        <v>68</v>
      </c>
      <c r="B76" s="18" t="s">
        <v>17</v>
      </c>
      <c r="C76" s="18" t="s">
        <v>18</v>
      </c>
      <c r="D76" s="92">
        <v>3.0</v>
      </c>
      <c r="E76" s="20" t="s">
        <v>242</v>
      </c>
      <c r="F76" s="21" t="s">
        <v>243</v>
      </c>
      <c r="G76" s="93" t="s">
        <v>244</v>
      </c>
      <c r="H76" s="88" t="s">
        <v>28</v>
      </c>
    </row>
    <row r="77">
      <c r="A77" s="17">
        <f t="shared" si="2"/>
        <v>69</v>
      </c>
      <c r="B77" s="18" t="s">
        <v>29</v>
      </c>
      <c r="C77" s="18" t="s">
        <v>47</v>
      </c>
      <c r="D77" s="94">
        <v>3.0</v>
      </c>
      <c r="E77" s="95" t="s">
        <v>245</v>
      </c>
      <c r="F77" s="21" t="s">
        <v>246</v>
      </c>
      <c r="G77" s="93" t="s">
        <v>247</v>
      </c>
      <c r="H77" s="16" t="s">
        <v>84</v>
      </c>
    </row>
    <row r="78">
      <c r="A78" s="25">
        <f t="shared" si="2"/>
        <v>70</v>
      </c>
      <c r="B78" s="26" t="s">
        <v>29</v>
      </c>
      <c r="C78" s="26" t="s">
        <v>47</v>
      </c>
      <c r="D78" s="96">
        <v>3.0</v>
      </c>
      <c r="E78" s="97" t="s">
        <v>248</v>
      </c>
      <c r="F78" s="29" t="s">
        <v>246</v>
      </c>
      <c r="G78" s="98" t="s">
        <v>247</v>
      </c>
      <c r="H78" s="88" t="s">
        <v>159</v>
      </c>
    </row>
    <row r="79">
      <c r="A79" s="32">
        <f t="shared" si="2"/>
        <v>71</v>
      </c>
      <c r="B79" s="33" t="s">
        <v>52</v>
      </c>
      <c r="C79" s="33" t="s">
        <v>67</v>
      </c>
      <c r="D79" s="99">
        <v>3.0</v>
      </c>
      <c r="E79" s="100" t="s">
        <v>249</v>
      </c>
      <c r="F79" s="35" t="s">
        <v>250</v>
      </c>
      <c r="G79" s="101" t="s">
        <v>251</v>
      </c>
      <c r="H79" s="16" t="s">
        <v>121</v>
      </c>
    </row>
    <row r="80">
      <c r="A80" s="25">
        <f t="shared" si="2"/>
        <v>72</v>
      </c>
      <c r="B80" s="26" t="s">
        <v>148</v>
      </c>
      <c r="C80" s="26" t="s">
        <v>67</v>
      </c>
      <c r="D80" s="96">
        <v>3.0</v>
      </c>
      <c r="E80" s="37" t="s">
        <v>252</v>
      </c>
      <c r="F80" s="28" t="s">
        <v>253</v>
      </c>
      <c r="G80" s="98" t="s">
        <v>254</v>
      </c>
      <c r="H80" s="88" t="s">
        <v>59</v>
      </c>
    </row>
    <row r="81" ht="150.0" customHeight="1">
      <c r="A81" s="10">
        <f t="shared" si="2"/>
        <v>73</v>
      </c>
      <c r="B81" s="11" t="s">
        <v>173</v>
      </c>
      <c r="C81" s="11" t="s">
        <v>67</v>
      </c>
      <c r="D81" s="102">
        <v>3.0</v>
      </c>
      <c r="E81" s="23" t="s">
        <v>255</v>
      </c>
      <c r="F81" s="14" t="s">
        <v>256</v>
      </c>
      <c r="G81" s="15" t="s">
        <v>257</v>
      </c>
      <c r="H81" s="16" t="s">
        <v>28</v>
      </c>
    </row>
    <row r="82">
      <c r="A82" s="32">
        <f t="shared" si="2"/>
        <v>74</v>
      </c>
      <c r="B82" s="33" t="s">
        <v>52</v>
      </c>
      <c r="C82" s="33" t="s">
        <v>67</v>
      </c>
      <c r="D82" s="99">
        <v>3.0</v>
      </c>
      <c r="E82" s="35" t="s">
        <v>258</v>
      </c>
      <c r="F82" s="36" t="s">
        <v>259</v>
      </c>
      <c r="G82" s="36" t="s">
        <v>260</v>
      </c>
      <c r="H82" s="16" t="s">
        <v>100</v>
      </c>
    </row>
    <row r="83">
      <c r="A83" s="10">
        <f t="shared" si="2"/>
        <v>75</v>
      </c>
      <c r="B83" s="11" t="s">
        <v>29</v>
      </c>
      <c r="C83" s="11" t="s">
        <v>47</v>
      </c>
      <c r="D83" s="103">
        <v>3.0</v>
      </c>
      <c r="E83" s="44" t="s">
        <v>261</v>
      </c>
      <c r="F83" s="14" t="s">
        <v>262</v>
      </c>
      <c r="G83" s="14" t="s">
        <v>263</v>
      </c>
      <c r="H83" s="104"/>
    </row>
    <row r="84">
      <c r="A84" s="48">
        <f t="shared" si="2"/>
        <v>76</v>
      </c>
      <c r="B84" s="49" t="s">
        <v>173</v>
      </c>
      <c r="C84" s="49" t="s">
        <v>30</v>
      </c>
      <c r="D84" s="105">
        <v>3.0</v>
      </c>
      <c r="E84" s="51" t="s">
        <v>264</v>
      </c>
      <c r="F84" s="57" t="s">
        <v>265</v>
      </c>
      <c r="G84" s="52" t="s">
        <v>266</v>
      </c>
      <c r="H84" s="88" t="s">
        <v>226</v>
      </c>
    </row>
    <row r="85">
      <c r="A85" s="25">
        <f t="shared" si="2"/>
        <v>77</v>
      </c>
      <c r="B85" s="26" t="s">
        <v>39</v>
      </c>
      <c r="C85" s="26" t="s">
        <v>267</v>
      </c>
      <c r="D85" s="96">
        <v>3.0</v>
      </c>
      <c r="E85" s="28" t="s">
        <v>268</v>
      </c>
      <c r="F85" s="29" t="s">
        <v>269</v>
      </c>
      <c r="G85" s="29" t="s">
        <v>270</v>
      </c>
      <c r="H85" s="91" t="s">
        <v>136</v>
      </c>
    </row>
    <row r="86">
      <c r="A86" s="32">
        <f t="shared" si="2"/>
        <v>78</v>
      </c>
      <c r="B86" s="33" t="s">
        <v>23</v>
      </c>
      <c r="C86" s="33" t="s">
        <v>30</v>
      </c>
      <c r="D86" s="99">
        <v>3.0</v>
      </c>
      <c r="E86" s="35" t="s">
        <v>271</v>
      </c>
      <c r="F86" s="36" t="s">
        <v>272</v>
      </c>
      <c r="G86" s="36" t="s">
        <v>273</v>
      </c>
      <c r="H86" s="106" t="s">
        <v>136</v>
      </c>
    </row>
    <row r="87">
      <c r="A87" s="10">
        <f t="shared" si="2"/>
        <v>79</v>
      </c>
      <c r="B87" s="11" t="s">
        <v>17</v>
      </c>
      <c r="C87" s="11" t="s">
        <v>18</v>
      </c>
      <c r="D87" s="107">
        <v>4.0</v>
      </c>
      <c r="E87" s="44" t="s">
        <v>274</v>
      </c>
      <c r="F87" s="14" t="s">
        <v>275</v>
      </c>
      <c r="G87" s="14" t="s">
        <v>276</v>
      </c>
      <c r="H87" s="88" t="s">
        <v>34</v>
      </c>
    </row>
  </sheetData>
  <customSheetViews>
    <customSheetView guid="{08693183-4C81-430E-A3F8-AE8B811C37DA}" filter="1" showAutoFilter="1">
      <autoFilter ref="$A$10:$H$87"/>
    </customSheetView>
    <customSheetView guid="{A32C3DC5-24F1-43E4-93F1-1E795C29A78F}" filter="1" showAutoFilter="1">
      <autoFilter ref="$A$10:$H$87"/>
    </customSheetView>
  </customSheetViews>
  <mergeCells count="2">
    <mergeCell ref="B1:E1"/>
    <mergeCell ref="D3:E3"/>
  </mergeCells>
  <dataValidations>
    <dataValidation type="list" allowBlank="1" sqref="B11:B87">
      <formula1>"H1: Visibility of System Status,H2: Match b/w System &amp; World,H3: User Control &amp; Freedom,H4: Consistency &amp; Standards,H5: Error Prevention,H6: Recognition not Recall,H7: Flexibility &amp; Efficiency of Use,H8: Aesthetic &amp; Minimalist Design,H9: Help Users with E"&amp;"rrors,H10: Help &amp; Documentation,H11: Accessible Design,H12: Value Alignment &amp; Inclusion"</formula1>
    </dataValidation>
    <dataValidation type="list" allowBlank="1" sqref="D11:D87">
      <formula1>"0,1,2,3,4"</formula1>
    </dataValidation>
    <dataValidation type="list" allowBlank="1" sqref="H11:H87">
      <formula1>"A,B,C,D"</formula1>
    </dataValidation>
    <dataValidation type="list" allowBlank="1" sqref="C11:C87">
      <formula1>"1. Simple Task,2. Moderate Task,3. Complex Task,4. All Tasks,5. Extra Violations"</formula1>
    </dataValidation>
  </dataValidations>
  <hyperlinks>
    <hyperlink r:id="rId1" ref="E13"/>
    <hyperlink r:id="rId2" ref="E15"/>
    <hyperlink r:id="rId3" ref="E18"/>
    <hyperlink r:id="rId4" ref="E20"/>
    <hyperlink r:id="rId5" ref="E22"/>
    <hyperlink r:id="rId6" ref="E23"/>
    <hyperlink r:id="rId7" ref="E24"/>
    <hyperlink r:id="rId8" ref="E25"/>
    <hyperlink r:id="rId9" ref="E27"/>
    <hyperlink r:id="rId10" ref="E28"/>
    <hyperlink r:id="rId11" ref="E30"/>
    <hyperlink r:id="rId12" ref="E44"/>
    <hyperlink r:id="rId13" ref="E46"/>
    <hyperlink r:id="rId14" ref="E48"/>
    <hyperlink r:id="rId15" ref="E49"/>
    <hyperlink r:id="rId16" ref="E51"/>
    <hyperlink r:id="rId17" ref="E52"/>
    <hyperlink r:id="rId18" ref="E54"/>
    <hyperlink r:id="rId19" ref="E75"/>
    <hyperlink r:id="rId20" ref="E77"/>
    <hyperlink r:id="rId21" ref="E79"/>
    <hyperlink r:id="rId22" ref="E80"/>
    <hyperlink r:id="rId23" ref="E81"/>
  </hyperlinks>
  <drawing r:id="rId24"/>
  <tableParts count="1">
    <tablePart r:id="rId26"/>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9.5"/>
  </cols>
  <sheetData>
    <row r="1">
      <c r="A1" s="108" t="s">
        <v>277</v>
      </c>
      <c r="B1" s="109" t="s">
        <v>278</v>
      </c>
      <c r="C1" s="109" t="s">
        <v>279</v>
      </c>
      <c r="D1" s="109" t="s">
        <v>280</v>
      </c>
      <c r="E1" s="109" t="s">
        <v>281</v>
      </c>
      <c r="F1" s="109" t="s">
        <v>282</v>
      </c>
      <c r="G1" s="110" t="s">
        <v>283</v>
      </c>
      <c r="I1" s="111"/>
      <c r="J1" s="111"/>
      <c r="K1" s="111"/>
      <c r="L1" s="111"/>
    </row>
    <row r="2">
      <c r="A2" s="112" t="s">
        <v>17</v>
      </c>
      <c r="B2" s="113">
        <f>COUNTIFS('Group Heuristic Evaluation'!B:B, "H1: Visibility of System Status", 'Group Heuristic Evaluation'!D:D, 0)</f>
        <v>0</v>
      </c>
      <c r="C2" s="113">
        <f>COUNTIFS('Group Heuristic Evaluation'!B:B, "H1: Visibility of System Status", 'Group Heuristic Evaluation'!D:D, 1)</f>
        <v>4</v>
      </c>
      <c r="D2" s="114">
        <f>COUNTIFS('Group Heuristic Evaluation'!B:B, "H1: Visibility of System Status", 'Group Heuristic Evaluation'!D:D, 2)</f>
        <v>4</v>
      </c>
      <c r="E2" s="114">
        <f>COUNTIFS('Group Heuristic Evaluation'!B:B, "H1: Visibility of System Status", 'Group Heuristic Evaluation'!D:D, 3)</f>
        <v>1</v>
      </c>
      <c r="F2" s="114">
        <f>COUNTIFS('Group Heuristic Evaluation'!B:B, "H1: Visibility of System Status", 'Group Heuristic Evaluation'!D:D, 4)</f>
        <v>1</v>
      </c>
      <c r="G2" s="115">
        <f t="shared" ref="G2:G5" si="1">SUM(B2:F2)</f>
        <v>10</v>
      </c>
      <c r="I2" s="111"/>
      <c r="J2" s="111"/>
      <c r="K2" s="111"/>
      <c r="L2" s="111"/>
    </row>
    <row r="3">
      <c r="A3" s="116" t="s">
        <v>35</v>
      </c>
      <c r="B3" s="113">
        <f>COUNTIFS('Group Heuristic Evaluation'!B:B, "H2: Match b/w System &amp; World", 'Group Heuristic Evaluation'!D:D, 0)</f>
        <v>0</v>
      </c>
      <c r="C3" s="114">
        <f>COUNTIFS('Group Heuristic Evaluation'!B:B, "H2: Match b/w System &amp; World", 'Group Heuristic Evaluation'!D:D, 1)</f>
        <v>3</v>
      </c>
      <c r="D3" s="114">
        <f>COUNTIFS('Group Heuristic Evaluation'!B:B, "H2: Match b/w System &amp; World", 'Group Heuristic Evaluation'!D:D, 2)</f>
        <v>3</v>
      </c>
      <c r="E3" s="114">
        <f>COUNTIFS('Group Heuristic Evaluation'!B:B, "H2: Match b/w System &amp; World", 'Group Heuristic Evaluation'!D:D, 3)</f>
        <v>0</v>
      </c>
      <c r="F3" s="114">
        <f>COUNTIFS('Group Heuristic Evaluation'!B:B, "H2: Match b/w System &amp; World", 'Group Heuristic Evaluation'!D:D, 4)</f>
        <v>0</v>
      </c>
      <c r="G3" s="117">
        <f t="shared" si="1"/>
        <v>6</v>
      </c>
      <c r="I3" s="111"/>
      <c r="J3" s="111"/>
      <c r="K3" s="111"/>
      <c r="L3" s="111"/>
    </row>
    <row r="4">
      <c r="A4" s="116" t="s">
        <v>29</v>
      </c>
      <c r="B4" s="113">
        <f>COUNTIFS('Group Heuristic Evaluation'!B:B, "H3: User Control &amp; Freedom", 'Group Heuristic Evaluation'!D:D, 0)</f>
        <v>0</v>
      </c>
      <c r="C4" s="114">
        <f>COUNTIFS('Group Heuristic Evaluation'!B:B, "H3: User Control &amp; Freedom", 'Group Heuristic Evaluation'!D:D, 1)</f>
        <v>1</v>
      </c>
      <c r="D4" s="114">
        <f>COUNTIFS('Group Heuristic Evaluation'!B:B, "H3: User Control &amp; Freedom", 'Group Heuristic Evaluation'!D:D, 2)</f>
        <v>2</v>
      </c>
      <c r="E4" s="114">
        <f>COUNTIFS('Group Heuristic Evaluation'!B:B, "H3: User Control &amp; Freedom", 'Group Heuristic Evaluation'!D:D, 3)</f>
        <v>3</v>
      </c>
      <c r="F4" s="114">
        <f>COUNTIFS('Group Heuristic Evaluation'!B:B, "H3: User Control &amp; Freedom", 'Group Heuristic Evaluation'!D:D, 4)</f>
        <v>0</v>
      </c>
      <c r="G4" s="117">
        <f t="shared" si="1"/>
        <v>6</v>
      </c>
      <c r="I4" s="111"/>
      <c r="J4" s="111"/>
      <c r="K4" s="111"/>
      <c r="L4" s="111"/>
    </row>
    <row r="5">
      <c r="A5" s="116" t="s">
        <v>52</v>
      </c>
      <c r="B5" s="113">
        <f>COUNTIFS('Group Heuristic Evaluation'!B:B, "H4: Consistency &amp; Standards", 'Group Heuristic Evaluation'!D:D, 0)</f>
        <v>0</v>
      </c>
      <c r="C5" s="114">
        <f>COUNTIFS('Group Heuristic Evaluation'!B:B, "H4: Consistency &amp; Standards", 'Group Heuristic Evaluation'!D:D, 1)</f>
        <v>7</v>
      </c>
      <c r="D5" s="114">
        <f>COUNTIFS('Group Heuristic Evaluation'!B:B, "H4: Consistency &amp; Standards", 'Group Heuristic Evaluation'!D:D, 2)</f>
        <v>6</v>
      </c>
      <c r="E5" s="114">
        <f>COUNTIFS('Group Heuristic Evaluation'!B:B, "H4: Consistency &amp; Standards", 'Group Heuristic Evaluation'!D:D, 3)</f>
        <v>2</v>
      </c>
      <c r="F5" s="114">
        <f>COUNTIFS('Group Heuristic Evaluation'!B:B, "H4: Consistency &amp; Standards", 'Group Heuristic Evaluation'!D:D, 4)</f>
        <v>0</v>
      </c>
      <c r="G5" s="117">
        <f t="shared" si="1"/>
        <v>15</v>
      </c>
      <c r="I5" s="111"/>
      <c r="J5" s="111"/>
      <c r="K5" s="111"/>
      <c r="L5" s="111"/>
    </row>
    <row r="6">
      <c r="A6" s="116" t="s">
        <v>173</v>
      </c>
      <c r="B6" s="113">
        <f>COUNTIFS('Group Heuristic Evaluation'!B:B, "H5: Error Prevention", 'Group Heuristic Evaluation'!D:D, 0)</f>
        <v>0</v>
      </c>
      <c r="C6" s="114">
        <f>COUNTIFS('Group Heuristic Evaluation'!B:B, "H5: Error Prevention", 'Group Heuristic Evaluation'!D:D, 1)</f>
        <v>0</v>
      </c>
      <c r="D6" s="114">
        <f>COUNTIFS('Group Heuristic Evaluation'!B:B, "H5: Error Prevention", 'Group Heuristic Evaluation'!D:D, 2)</f>
        <v>3</v>
      </c>
      <c r="E6" s="114">
        <f>COUNTIFS('Group Heuristic Evaluation'!B:B, "H5: Error Prevention", 'Group Heuristic Evaluation'!D:D, 3)</f>
        <v>2</v>
      </c>
      <c r="F6" s="114">
        <f>COUNTIFS('Group Heuristic Evaluation'!B:B, "H5: Error Prevention", 'Group Heuristic Evaluation'!D:D, 4)</f>
        <v>0</v>
      </c>
      <c r="G6" s="117">
        <f>SUM(C6:F6)</f>
        <v>5</v>
      </c>
      <c r="I6" s="111"/>
      <c r="J6" s="111"/>
      <c r="K6" s="111"/>
      <c r="L6" s="111"/>
    </row>
    <row r="7">
      <c r="A7" s="116" t="s">
        <v>148</v>
      </c>
      <c r="B7" s="113">
        <f>COUNTIFS('Group Heuristic Evaluation'!B:B, "H6: Recognition not Recall", 'Group Heuristic Evaluation'!D:D, 0)</f>
        <v>0</v>
      </c>
      <c r="C7" s="114">
        <f>COUNTIFS('Group Heuristic Evaluation'!B:B, "H6: Recognition not Recall", 'Group Heuristic Evaluation'!D:D, 1)</f>
        <v>0</v>
      </c>
      <c r="D7" s="114">
        <f>COUNTIFS('Group Heuristic Evaluation'!B:B, "H6: Recognition not Recall", 'Group Heuristic Evaluation'!D:D, 2)</f>
        <v>4</v>
      </c>
      <c r="E7" s="114">
        <f>COUNTIFS('Group Heuristic Evaluation'!B:B, "H6: Recognition not Recall", 'Group Heuristic Evaluation'!D:D, 3)</f>
        <v>2</v>
      </c>
      <c r="F7" s="114">
        <f>COUNTIFS('Group Heuristic Evaluation'!B:B, "H6: Recognition not Recall", 'Group Heuristic Evaluation'!D:D, 4)</f>
        <v>0</v>
      </c>
      <c r="G7" s="117">
        <f t="shared" ref="G7:G13" si="2">SUM(B7:F7)</f>
        <v>6</v>
      </c>
      <c r="I7" s="111"/>
      <c r="J7" s="111"/>
      <c r="K7" s="111"/>
      <c r="L7" s="111"/>
    </row>
    <row r="8">
      <c r="A8" s="116" t="s">
        <v>39</v>
      </c>
      <c r="B8" s="113">
        <f>COUNTIFS('Group Heuristic Evaluation'!B:B, "H7: Flexibility &amp; Efficiency of Use", 'Group Heuristic Evaluation'!D:D, 0)</f>
        <v>0</v>
      </c>
      <c r="C8" s="114">
        <f>COUNTIFS('Group Heuristic Evaluation'!B:B, "H7: Flexibility &amp; Efficiency of Use", 'Group Heuristic Evaluation'!D:D, 1)</f>
        <v>3</v>
      </c>
      <c r="D8" s="114">
        <f>COUNTIFS('Group Heuristic Evaluation'!B:B, "H7: Flexibility &amp; Efficiency of Use", 'Group Heuristic Evaluation'!D:D, 2)</f>
        <v>2</v>
      </c>
      <c r="E8" s="114">
        <f>COUNTIFS('Group Heuristic Evaluation'!B:B, "H7: Flexibility &amp; Efficiency of Use", 'Group Heuristic Evaluation'!D:D, 3)</f>
        <v>1</v>
      </c>
      <c r="F8" s="114">
        <f>COUNTIFS('Group Heuristic Evaluation'!B:B, "H7: Flexibility &amp; Efficiency of Use", 'Group Heuristic Evaluation'!D:D, 4)</f>
        <v>0</v>
      </c>
      <c r="G8" s="117">
        <f t="shared" si="2"/>
        <v>6</v>
      </c>
      <c r="I8" s="111"/>
      <c r="J8" s="111"/>
      <c r="K8" s="111"/>
      <c r="L8" s="111"/>
    </row>
    <row r="9">
      <c r="A9" s="116" t="s">
        <v>43</v>
      </c>
      <c r="B9" s="113">
        <f>COUNTIFS('Group Heuristic Evaluation'!B:B, "H8: Aesthetic &amp; Minimalist Design", 'Group Heuristic Evaluation'!D:D, 0)</f>
        <v>0</v>
      </c>
      <c r="C9" s="118">
        <f>COUNTIFS('Group Heuristic Evaluation'!B:B, "H8: Aesthetic &amp; Minimalist Design", 'Group Heuristic Evaluation'!D:D, 1)</f>
        <v>8</v>
      </c>
      <c r="D9" s="118">
        <f>COUNTIFS('Group Heuristic Evaluation'!B:B, "H8: Aesthetic &amp; Minimalist Design", 'Group Heuristic Evaluation'!D:D, 2)</f>
        <v>3</v>
      </c>
      <c r="E9" s="118">
        <f>COUNTIFS('Group Heuristic Evaluation'!B:B, "H8: Aesthetic &amp; Minimalist Design", 'Group Heuristic Evaluation'!D:D, 3)</f>
        <v>0</v>
      </c>
      <c r="F9" s="118">
        <f>COUNTIFS('Group Heuristic Evaluation'!B:B, "H8: Aesthetic &amp; Minimalist Design", 'Group Heuristic Evaluation'!D:D, 4)</f>
        <v>0</v>
      </c>
      <c r="G9" s="117">
        <f t="shared" si="2"/>
        <v>11</v>
      </c>
      <c r="I9" s="111"/>
      <c r="J9" s="111"/>
      <c r="K9" s="111"/>
      <c r="L9" s="111"/>
    </row>
    <row r="10">
      <c r="A10" s="116" t="s">
        <v>117</v>
      </c>
      <c r="B10" s="113">
        <f>COUNTIFS('Group Heuristic Evaluation'!B:B, "H9: Help Users with Errors", 'Group Heuristic Evaluation'!D:D, 0)</f>
        <v>0</v>
      </c>
      <c r="C10" s="118">
        <f>COUNTIFS('Group Heuristic Evaluation'!B:B, "H9: Help Users with Errors", 'Group Heuristic Evaluation'!D:D, 1)</f>
        <v>1</v>
      </c>
      <c r="D10" s="118">
        <f>COUNTIFS('Group Heuristic Evaluation'!B:B, "H9: Help Users with Errors", 'Group Heuristic Evaluation'!D:D, 2)</f>
        <v>1</v>
      </c>
      <c r="E10" s="118">
        <f>COUNTIFS('Group Heuristic Evaluation'!B:B, "H9: Help Users with Errors", 'Group Heuristic Evaluation'!D:D, 3)</f>
        <v>0</v>
      </c>
      <c r="F10" s="118">
        <f>COUNTIFS('Group Heuristic Evaluation'!B:B, "H9: Help Users with Errors", 'Group Heuristic Evaluation'!D:D, 4)</f>
        <v>0</v>
      </c>
      <c r="G10" s="117">
        <f t="shared" si="2"/>
        <v>2</v>
      </c>
      <c r="I10" s="111"/>
      <c r="J10" s="111"/>
      <c r="K10" s="111"/>
      <c r="L10" s="111"/>
    </row>
    <row r="11">
      <c r="A11" s="116" t="s">
        <v>126</v>
      </c>
      <c r="B11" s="113">
        <f>COUNTIFS('Group Heuristic Evaluation'!B:B, "H10: Help &amp; Documentation", 'Group Heuristic Evaluation'!D:D, 0)</f>
        <v>0</v>
      </c>
      <c r="C11" s="118">
        <f>COUNTIFS('Group Heuristic Evaluation'!B:B, "H10: Help &amp; Documentation", 'Group Heuristic Evaluation'!D:D, 1)</f>
        <v>1</v>
      </c>
      <c r="D11" s="118">
        <f>COUNTIFS('Group Heuristic Evaluation'!B:B, "H10: Help &amp; Documentation", 'Group Heuristic Evaluation'!D:D, 2)</f>
        <v>1</v>
      </c>
      <c r="E11" s="118">
        <f>COUNTIFS('Group Heuristic Evaluation'!B:B, "H10: Help &amp; Documentation", 'Group Heuristic Evaluation'!D:D, 3)</f>
        <v>0</v>
      </c>
      <c r="F11" s="118">
        <f>COUNTIFS('Group Heuristic Evaluation'!B:B, "H10: Help &amp; Documentation", 'Group Heuristic Evaluation'!D:D, 4)</f>
        <v>0</v>
      </c>
      <c r="G11" s="117">
        <f t="shared" si="2"/>
        <v>2</v>
      </c>
      <c r="I11" s="111"/>
      <c r="J11" s="111"/>
      <c r="K11" s="111"/>
      <c r="L11" s="111"/>
    </row>
    <row r="12">
      <c r="A12" s="116" t="s">
        <v>23</v>
      </c>
      <c r="B12" s="113">
        <f>COUNTIFS('Group Heuristic Evaluation'!B:B, "H11: Accessible Design", 'Group Heuristic Evaluation'!D:D, 0)</f>
        <v>0</v>
      </c>
      <c r="C12" s="118">
        <f>COUNTIFS('Group Heuristic Evaluation'!B:B, "H11: Accessible Design", 'Group Heuristic Evaluation'!D:D, 1)</f>
        <v>5</v>
      </c>
      <c r="D12" s="118">
        <f>COUNTIFS('Group Heuristic Evaluation'!B:B, "H11: Accessible Design", 'Group Heuristic Evaluation'!D:D, 2)</f>
        <v>2</v>
      </c>
      <c r="E12" s="118">
        <f>COUNTIFS('Group Heuristic Evaluation'!B:B, "H11: Accessible Design", 'Group Heuristic Evaluation'!D:D, 3)</f>
        <v>1</v>
      </c>
      <c r="F12" s="118">
        <f>COUNTIFS('Group Heuristic Evaluation'!B:B, "H11: Accessible Design", 'Group Heuristic Evaluation'!D:D, 4)</f>
        <v>0</v>
      </c>
      <c r="G12" s="117">
        <f t="shared" si="2"/>
        <v>8</v>
      </c>
      <c r="I12" s="111"/>
      <c r="J12" s="111"/>
      <c r="K12" s="111"/>
      <c r="L12" s="111"/>
    </row>
    <row r="13">
      <c r="A13" s="116" t="s">
        <v>284</v>
      </c>
      <c r="B13" s="113">
        <f>COUNTIFS('Group Heuristic Evaluation'!B:B, "H12: Value Alignment &amp; Inclusion", 'Group Heuristic Evaluation'!D:D, 0)</f>
        <v>0</v>
      </c>
      <c r="C13" s="118">
        <f>COUNTIFS('Group Heuristic Evaluation'!B:B, "H12: Value Alignment &amp; Inclusion", 'Group Heuristic Evaluation'!D:D, 1)</f>
        <v>0</v>
      </c>
      <c r="D13" s="118">
        <f>COUNTIFS('Group Heuristic Evaluation'!B:B, "H12: Value Alignment &amp; Inclusion", 'Group Heuristic Evaluation'!D:D, 2)</f>
        <v>0</v>
      </c>
      <c r="E13" s="118">
        <f>COUNTIFS('Group Heuristic Evaluation'!B:B, "H12: Value Alignment &amp; Inclusion", 'Group Heuristic Evaluation'!D:D, 3)</f>
        <v>0</v>
      </c>
      <c r="F13" s="118">
        <f>COUNTIFS('Group Heuristic Evaluation'!B:B, "H12: Value Alignment &amp; Inclusion", 'Group Heuristic Evaluation'!D:D, 4)</f>
        <v>0</v>
      </c>
      <c r="G13" s="117">
        <f t="shared" si="2"/>
        <v>0</v>
      </c>
      <c r="I13" s="111"/>
      <c r="J13" s="111"/>
      <c r="K13" s="111"/>
      <c r="L13" s="111"/>
    </row>
    <row r="14">
      <c r="A14" s="119" t="s">
        <v>285</v>
      </c>
      <c r="B14" s="120">
        <f>SUM(B2:B13)</f>
        <v>0</v>
      </c>
      <c r="C14" s="120">
        <f t="shared" ref="C14:D14" si="3">SUM(C1:C13)</f>
        <v>33</v>
      </c>
      <c r="D14" s="120">
        <f t="shared" si="3"/>
        <v>31</v>
      </c>
      <c r="E14" s="120">
        <f t="shared" ref="E14:G14" si="4">SUM(E2:E13)</f>
        <v>12</v>
      </c>
      <c r="F14" s="120">
        <f t="shared" si="4"/>
        <v>1</v>
      </c>
      <c r="G14" s="121">
        <f t="shared" si="4"/>
        <v>77</v>
      </c>
      <c r="I14" s="111"/>
      <c r="J14" s="111"/>
      <c r="K14" s="111"/>
      <c r="L14" s="111"/>
    </row>
    <row r="16">
      <c r="A16" s="122"/>
      <c r="B16" s="122"/>
      <c r="C16" s="122"/>
      <c r="D16" s="122"/>
      <c r="E16" s="122"/>
      <c r="F16" s="122"/>
      <c r="G16" s="122"/>
    </row>
    <row r="17">
      <c r="A17" s="122"/>
      <c r="B17" s="122"/>
      <c r="C17" s="122"/>
      <c r="D17" s="122"/>
      <c r="E17" s="122"/>
      <c r="F17" s="122"/>
      <c r="G17" s="122"/>
    </row>
    <row r="18">
      <c r="A18" s="122"/>
      <c r="B18" s="122"/>
      <c r="C18" s="122"/>
      <c r="D18" s="122"/>
      <c r="E18" s="122"/>
      <c r="F18" s="122"/>
      <c r="G18" s="122"/>
    </row>
    <row r="19">
      <c r="A19" s="122"/>
      <c r="B19" s="122"/>
      <c r="C19" s="122"/>
      <c r="D19" s="122"/>
      <c r="E19" s="122"/>
      <c r="F19" s="122"/>
      <c r="G19" s="122"/>
    </row>
    <row r="20">
      <c r="A20" s="122"/>
      <c r="B20" s="122"/>
      <c r="C20" s="122"/>
      <c r="D20" s="122"/>
      <c r="E20" s="122"/>
      <c r="F20" s="122"/>
      <c r="G20" s="122"/>
    </row>
    <row r="21">
      <c r="A21" s="122"/>
      <c r="B21" s="122"/>
      <c r="C21" s="122"/>
      <c r="D21" s="122"/>
      <c r="E21" s="122"/>
      <c r="F21" s="122"/>
      <c r="G21" s="122"/>
    </row>
    <row r="22">
      <c r="A22" s="122"/>
      <c r="B22" s="122"/>
      <c r="C22" s="122"/>
      <c r="D22" s="122"/>
      <c r="E22" s="122"/>
      <c r="F22" s="122"/>
      <c r="G22" s="122"/>
    </row>
    <row r="23">
      <c r="A23" s="122"/>
      <c r="B23" s="122"/>
      <c r="C23" s="122"/>
      <c r="D23" s="122"/>
      <c r="E23" s="122"/>
      <c r="F23" s="122"/>
      <c r="G23" s="122"/>
    </row>
    <row r="24">
      <c r="A24" s="122"/>
      <c r="B24" s="122"/>
      <c r="C24" s="122"/>
      <c r="D24" s="122"/>
      <c r="E24" s="122"/>
      <c r="F24" s="122"/>
      <c r="G24" s="122"/>
    </row>
    <row r="25">
      <c r="A25" s="122"/>
      <c r="B25" s="122"/>
      <c r="C25" s="122"/>
      <c r="D25" s="122"/>
      <c r="E25" s="122"/>
      <c r="F25" s="122"/>
      <c r="G25" s="122"/>
    </row>
    <row r="26">
      <c r="A26" s="122"/>
      <c r="B26" s="122"/>
      <c r="C26" s="122"/>
      <c r="D26" s="122"/>
      <c r="E26" s="122"/>
      <c r="F26" s="122"/>
      <c r="G26" s="122"/>
    </row>
    <row r="27">
      <c r="A27" s="122"/>
      <c r="B27" s="122"/>
      <c r="C27" s="122"/>
      <c r="D27" s="122"/>
      <c r="E27" s="122"/>
      <c r="F27" s="122"/>
      <c r="G27" s="122"/>
    </row>
    <row r="28">
      <c r="A28" s="122"/>
      <c r="B28" s="122"/>
      <c r="C28" s="122"/>
      <c r="D28" s="122"/>
      <c r="E28" s="122"/>
      <c r="F28" s="122"/>
      <c r="G28" s="122"/>
    </row>
    <row r="29">
      <c r="A29" s="122"/>
      <c r="B29" s="122"/>
      <c r="C29" s="122"/>
      <c r="D29" s="122"/>
      <c r="E29" s="122"/>
      <c r="F29" s="122"/>
      <c r="G29" s="122"/>
    </row>
    <row r="32">
      <c r="A32" s="123"/>
      <c r="B32" s="123"/>
      <c r="C32" s="123"/>
      <c r="D32" s="123"/>
      <c r="E32" s="123"/>
      <c r="F32" s="123"/>
      <c r="G32" s="123"/>
    </row>
    <row r="33">
      <c r="A33" s="123"/>
      <c r="B33" s="123"/>
      <c r="C33" s="123"/>
      <c r="D33" s="123"/>
      <c r="E33" s="123"/>
      <c r="F33" s="123"/>
      <c r="G33" s="123"/>
    </row>
    <row r="34">
      <c r="A34" s="123"/>
      <c r="B34" s="123"/>
      <c r="C34" s="123"/>
      <c r="D34" s="123"/>
      <c r="E34" s="123"/>
      <c r="F34" s="123"/>
      <c r="G34" s="123"/>
    </row>
    <row r="35">
      <c r="A35" s="123"/>
      <c r="B35" s="123"/>
      <c r="C35" s="123"/>
      <c r="D35" s="123"/>
      <c r="E35" s="123"/>
      <c r="F35" s="123"/>
      <c r="G35" s="123"/>
    </row>
    <row r="36">
      <c r="A36" s="123"/>
      <c r="B36" s="123"/>
      <c r="C36" s="123"/>
      <c r="D36" s="123"/>
      <c r="E36" s="123"/>
      <c r="F36" s="123"/>
      <c r="G36" s="123"/>
    </row>
    <row r="37">
      <c r="A37" s="123"/>
      <c r="B37" s="123"/>
      <c r="C37" s="123"/>
      <c r="D37" s="123"/>
      <c r="E37" s="123"/>
      <c r="F37" s="123"/>
      <c r="G37" s="123"/>
    </row>
    <row r="38">
      <c r="A38" s="123"/>
      <c r="B38" s="123"/>
      <c r="C38" s="123"/>
      <c r="D38" s="123"/>
      <c r="E38" s="123"/>
      <c r="F38" s="123"/>
      <c r="G38" s="123"/>
    </row>
    <row r="39">
      <c r="A39" s="123"/>
      <c r="B39" s="123"/>
      <c r="C39" s="123"/>
      <c r="D39" s="123"/>
      <c r="E39" s="123"/>
      <c r="F39" s="123"/>
      <c r="G39" s="123"/>
    </row>
    <row r="40">
      <c r="A40" s="123"/>
      <c r="B40" s="123"/>
      <c r="C40" s="123"/>
      <c r="D40" s="123"/>
      <c r="E40" s="123"/>
      <c r="F40" s="123"/>
      <c r="G40" s="123"/>
    </row>
    <row r="41">
      <c r="A41" s="123"/>
      <c r="B41" s="123"/>
      <c r="C41" s="123"/>
      <c r="D41" s="123"/>
      <c r="E41" s="123"/>
      <c r="F41" s="123"/>
      <c r="G41" s="123"/>
    </row>
    <row r="42">
      <c r="A42" s="123"/>
      <c r="B42" s="123"/>
      <c r="C42" s="123"/>
      <c r="D42" s="123"/>
      <c r="E42" s="123"/>
      <c r="F42" s="123"/>
      <c r="G42" s="123"/>
    </row>
    <row r="43">
      <c r="A43" s="123"/>
      <c r="B43" s="123"/>
      <c r="C43" s="123"/>
      <c r="D43" s="123"/>
      <c r="E43" s="123"/>
      <c r="F43" s="123"/>
      <c r="G43" s="123"/>
    </row>
    <row r="44">
      <c r="A44" s="123"/>
      <c r="B44" s="123"/>
      <c r="C44" s="123"/>
      <c r="D44" s="123"/>
      <c r="E44" s="123"/>
      <c r="F44" s="123"/>
      <c r="G44" s="123"/>
    </row>
    <row r="45">
      <c r="A45" s="123"/>
      <c r="B45" s="123"/>
      <c r="C45" s="123"/>
      <c r="D45" s="123"/>
      <c r="E45" s="123"/>
      <c r="F45" s="123"/>
      <c r="G45" s="123"/>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5.0"/>
    <col customWidth="1" min="2" max="5" width="14.5"/>
  </cols>
  <sheetData>
    <row r="1">
      <c r="A1" s="124" t="s">
        <v>286</v>
      </c>
    </row>
    <row r="2">
      <c r="A2" s="125" t="s">
        <v>287</v>
      </c>
      <c r="B2" s="125" t="s">
        <v>288</v>
      </c>
      <c r="C2" s="125" t="s">
        <v>289</v>
      </c>
      <c r="D2" s="125" t="s">
        <v>290</v>
      </c>
      <c r="E2" s="125" t="s">
        <v>291</v>
      </c>
    </row>
    <row r="3">
      <c r="A3" s="126">
        <v>0.0</v>
      </c>
      <c r="B3" s="118">
        <f>COUNTIFS('Group Heuristic Evaluation'!H:H, "*A*",'Group Heuristic Evaluation'!D:D, 0)/COUNTA('Group Heuristic Evaluation'!B10:B100)
</f>
        <v>0</v>
      </c>
      <c r="C3" s="127">
        <f>COUNTIFS('Group Heuristic Evaluation'!H:H, "*B*",'Group Heuristic Evaluation'!D:D, 0)/COUNTA('Group Heuristic Evaluation'!B10:B100)</f>
        <v>0</v>
      </c>
      <c r="D3" s="118">
        <f>COUNTIFS('Group Heuristic Evaluation'!H:H, "*C*",'Group Heuristic Evaluation'!D:D, 0)/COUNTA('Group Heuristic Evaluation'!B10:B100)</f>
        <v>0</v>
      </c>
      <c r="E3" s="118">
        <f>COUNTIFS('Group Heuristic Evaluation'!H:H, "*D*",'Group Heuristic Evaluation'!D:D, 0)/COUNTA('Group Heuristic Evaluation'!B10:B100)</f>
        <v>0</v>
      </c>
    </row>
    <row r="4">
      <c r="A4" s="126">
        <v>1.0</v>
      </c>
      <c r="B4" s="118">
        <f>COUNTIFS('Group Heuristic Evaluation'!H:H, "*A*",'Group Heuristic Evaluation'!D:D, 1)/COUNTA('Group Heuristic Evaluation'!B10:B100)
</f>
        <v>0.141025641</v>
      </c>
      <c r="C4" s="127">
        <f>COUNTIFS('Group Heuristic Evaluation'!H:H, "*B*",'Group Heuristic Evaluation'!D:D, 1)/COUNTA('Group Heuristic Evaluation'!B10:B100)</f>
        <v>0.2564102564</v>
      </c>
      <c r="D4" s="118">
        <f>COUNTIFS('Group Heuristic Evaluation'!H:H, "*C*",'Group Heuristic Evaluation'!D:D, 1)/COUNTA('Group Heuristic Evaluation'!B10:B100)</f>
        <v>0.1153846154</v>
      </c>
      <c r="E4" s="118">
        <f>COUNTIFS('Group Heuristic Evaluation'!H:H, "*D*",'Group Heuristic Evaluation'!D:D, 1)/COUNTA('Group Heuristic Evaluation'!B10:B100)</f>
        <v>0.1282051282</v>
      </c>
    </row>
    <row r="5">
      <c r="A5" s="126">
        <v>2.0</v>
      </c>
      <c r="B5" s="118">
        <f>COUNTIFS('Group Heuristic Evaluation'!H:H, "*A*",'Group Heuristic Evaluation'!D:D, 2)/COUNTA('Group Heuristic Evaluation'!B10:B100)
</f>
        <v>0.2051282051</v>
      </c>
      <c r="C5" s="127">
        <f>COUNTIFS('Group Heuristic Evaluation'!H:H, "*B*",'Group Heuristic Evaluation'!D:D, 2)/COUNTA('Group Heuristic Evaluation'!B10:B100)</f>
        <v>0.1153846154</v>
      </c>
      <c r="D5" s="118">
        <f>COUNTIFS('Group Heuristic Evaluation'!H:H, "*C*",'Group Heuristic Evaluation'!D:D, 2)/COUNTA('Group Heuristic Evaluation'!B10:B100)</f>
        <v>0.1538461538</v>
      </c>
      <c r="E5" s="118">
        <f>COUNTIFS('Group Heuristic Evaluation'!H:H, "*D*",'Group Heuristic Evaluation'!D:D, 2)/COUNTA('Group Heuristic Evaluation'!B10:B100)</f>
        <v>0.2435897436</v>
      </c>
    </row>
    <row r="6">
      <c r="A6" s="126">
        <v>3.0</v>
      </c>
      <c r="B6" s="118">
        <f>COUNTIFS('Group Heuristic Evaluation'!H:H, "*A*",'Group Heuristic Evaluation'!D:D, 3)/COUNTA('Group Heuristic Evaluation'!B10:B100)
</f>
        <v>0.08974358974</v>
      </c>
      <c r="C6" s="127">
        <f>COUNTIFS('Group Heuristic Evaluation'!H:H, "*B*",'Group Heuristic Evaluation'!D:D, 3)/COUNTA('Group Heuristic Evaluation'!B10:B100)</f>
        <v>0.07692307692</v>
      </c>
      <c r="D6" s="118">
        <f>COUNTIFS('Group Heuristic Evaluation'!H:H, "*C*",'Group Heuristic Evaluation'!D:D, 3)/COUNTA('Group Heuristic Evaluation'!B10:B100)</f>
        <v>0.1153846154</v>
      </c>
      <c r="E6" s="118">
        <f>COUNTIFS('Group Heuristic Evaluation'!H:H, "*D*",'Group Heuristic Evaluation'!D:D, 3)/COUNTA('Group Heuristic Evaluation'!B10:B100)</f>
        <v>0.08974358974</v>
      </c>
    </row>
    <row r="7">
      <c r="A7" s="126">
        <v>4.0</v>
      </c>
      <c r="B7" s="118">
        <f>COUNTIFS('Group Heuristic Evaluation'!H:H, "*A*",'Group Heuristic Evaluation'!D:D, 4)/COUNTA('Group Heuristic Evaluation'!B10:B100)
</f>
        <v>0</v>
      </c>
      <c r="C7" s="127">
        <f>COUNTIFS('Group Heuristic Evaluation'!H:H, "*B*",'Group Heuristic Evaluation'!D:D, 4)/COUNTA('Group Heuristic Evaluation'!B10:B100)</f>
        <v>0.01282051282</v>
      </c>
      <c r="D7" s="118">
        <f>COUNTIFS('Group Heuristic Evaluation'!H:H, "*C*",'Group Heuristic Evaluation'!D:D, 4)/COUNTA('Group Heuristic Evaluation'!B10:B100)</f>
        <v>0.01282051282</v>
      </c>
      <c r="E7" s="118">
        <f>COUNTIFS('Group Heuristic Evaluation'!H:H, "*D*",'Group Heuristic Evaluation'!D:D, 4)/COUNTA('Group Heuristic Evaluation'!B10:B100)</f>
        <v>0</v>
      </c>
    </row>
    <row r="8">
      <c r="A8" s="111" t="s">
        <v>292</v>
      </c>
      <c r="B8" s="128">
        <f t="shared" ref="B8:E8" si="1">SUM(B6:B7)</f>
        <v>0.08974358974</v>
      </c>
      <c r="C8" s="128">
        <f t="shared" si="1"/>
        <v>0.08974358974</v>
      </c>
      <c r="D8" s="128">
        <f t="shared" si="1"/>
        <v>0.1282051282</v>
      </c>
      <c r="E8" s="128">
        <f t="shared" si="1"/>
        <v>0.08974358974</v>
      </c>
    </row>
    <row r="9">
      <c r="A9" s="111" t="s">
        <v>293</v>
      </c>
      <c r="B9" s="128">
        <f t="shared" ref="B9:E9" si="2">SUM(B3:B7)</f>
        <v>0.4358974359</v>
      </c>
      <c r="C9" s="128">
        <f t="shared" si="2"/>
        <v>0.4615384615</v>
      </c>
      <c r="D9" s="128">
        <f t="shared" si="2"/>
        <v>0.3974358974</v>
      </c>
      <c r="E9" s="128">
        <f t="shared" si="2"/>
        <v>0.4615384615</v>
      </c>
    </row>
  </sheetData>
  <mergeCells count="1">
    <mergeCell ref="A1:F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29" t="s">
        <v>294</v>
      </c>
      <c r="B1" s="130"/>
      <c r="C1" s="130"/>
      <c r="D1" s="130"/>
      <c r="E1" s="130"/>
      <c r="F1" s="130"/>
      <c r="G1" s="131"/>
    </row>
    <row r="2">
      <c r="A2" s="132" t="s">
        <v>295</v>
      </c>
    </row>
  </sheetData>
  <mergeCells count="2">
    <mergeCell ref="A1:G1"/>
    <mergeCell ref="A2:G27"/>
  </mergeCells>
  <drawing r:id="rId1"/>
</worksheet>
</file>